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2.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https://d.docs.live.net/b7e71dafe4811a22/Desktop/"/>
    </mc:Choice>
  </mc:AlternateContent>
  <xr:revisionPtr revIDLastSave="411" documentId="8_{256D5EEA-5303-4C9B-99B9-4BDAD6C9A884}" xr6:coauthVersionLast="47" xr6:coauthVersionMax="47" xr10:uidLastSave="{2493BF6A-3EBC-4738-B810-9DD6B5696DE2}"/>
  <workbookProtection workbookAlgorithmName="SHA-512" workbookHashValue="Za2gKp4OogUMWYQqN+oMdPe/6Lc29lyNvzn0D+zG2NJ4VGmCMhjy7Yi4dtk7fKQsZvIWU8eOWXDtbzcr+iscSA==" workbookSaltValue="ZroQKPspCDhnL6/aGA+aRg==" workbookSpinCount="100000" lockStructure="1"/>
  <bookViews>
    <workbookView xWindow="-23148" yWindow="-108" windowWidth="23256" windowHeight="12456" xr2:uid="{F77412D7-CB59-465A-8064-8B11DB5345EA}"/>
  </bookViews>
  <sheets>
    <sheet name="Request Form" sheetId="6" r:id="rId1"/>
    <sheet name="Census" sheetId="2" r:id="rId2"/>
    <sheet name="Data Generator" sheetId="5" state="hidden" r:id="rId3"/>
    <sheet name="Analysis Tool" sheetId="7" state="hidden" r:id="rId4"/>
    <sheet name="Cover Page" sheetId="31" state="hidden" r:id="rId5"/>
    <sheet name="Analysis" sheetId="17" state="hidden" r:id="rId6"/>
    <sheet name="Dental" sheetId="8" state="hidden" r:id="rId7"/>
    <sheet name="Vision" sheetId="27" state="hidden" r:id="rId8"/>
    <sheet name="Group Term Life" sheetId="10" state="hidden" r:id="rId9"/>
    <sheet name="Vol Life" sheetId="28" state="hidden" r:id="rId10"/>
    <sheet name="STD" sheetId="29" state="hidden" r:id="rId11"/>
    <sheet name="LTD" sheetId="14" state="hidden" r:id="rId12"/>
    <sheet name="Accident" sheetId="30" state="hidden" r:id="rId13"/>
    <sheet name="Critical Illness" sheetId="18"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8" i="18" l="1" a="1"/>
  <c r="D8" i="18" s="1"/>
  <c r="D23" i="18" s="1"/>
  <c r="D41" i="18" s="1"/>
  <c r="D8" i="14" a="1"/>
  <c r="D8" i="14" s="1"/>
  <c r="D22" i="14" s="1"/>
  <c r="D30" i="14" s="1"/>
  <c r="D8" i="28" a="1"/>
  <c r="D8" i="28" s="1"/>
  <c r="D24" i="28" s="1"/>
  <c r="D8" i="10" a="1"/>
  <c r="D8" i="10" s="1"/>
  <c r="D16" i="10" s="1"/>
  <c r="D27" i="10" s="1"/>
  <c r="D16" i="8" a="1"/>
  <c r="D16" i="8" s="1"/>
  <c r="D28" i="8" s="1"/>
  <c r="D8" i="8" a="1"/>
  <c r="D8" i="8" s="1"/>
  <c r="C1" i="17"/>
  <c r="B21" i="30"/>
  <c r="B20" i="30"/>
  <c r="H88" i="5"/>
  <c r="D7" i="18"/>
  <c r="D18" i="27" a="1"/>
  <c r="D18" i="27" s="1"/>
  <c r="D19" i="27" a="1"/>
  <c r="D19" i="27" s="1"/>
  <c r="D20" i="27" a="1"/>
  <c r="D20" i="27" s="1"/>
  <c r="D21" i="27" a="1"/>
  <c r="D21" i="27" s="1"/>
  <c r="D22" i="27" a="1"/>
  <c r="D22" i="27" s="1"/>
  <c r="D23" i="27" a="1"/>
  <c r="D23" i="27" s="1"/>
  <c r="D17" i="27" a="1"/>
  <c r="D17" i="27" s="1"/>
  <c r="B23" i="27"/>
  <c r="B22" i="27"/>
  <c r="B18" i="27"/>
  <c r="B19" i="27"/>
  <c r="B20" i="27"/>
  <c r="B21" i="27"/>
  <c r="B17" i="27"/>
  <c r="B37" i="5"/>
  <c r="C37" i="5"/>
  <c r="D37" i="5"/>
  <c r="E37" i="5"/>
  <c r="I22" i="14" l="1"/>
  <c r="I30" i="14" s="1"/>
  <c r="I23" i="18"/>
  <c r="I41" i="18" s="1"/>
  <c r="H23" i="18"/>
  <c r="H41" i="18" s="1"/>
  <c r="H22" i="14"/>
  <c r="H30" i="14" s="1"/>
  <c r="G22" i="14"/>
  <c r="G30" i="14" s="1"/>
  <c r="I16" i="10"/>
  <c r="I27" i="10" s="1"/>
  <c r="I28" i="8"/>
  <c r="F22" i="14"/>
  <c r="F30" i="14" s="1"/>
  <c r="G23" i="18"/>
  <c r="G41" i="18" s="1"/>
  <c r="H16" i="10"/>
  <c r="H27" i="10" s="1"/>
  <c r="H28" i="8"/>
  <c r="E22" i="14"/>
  <c r="E30" i="14" s="1"/>
  <c r="F23" i="18"/>
  <c r="F41" i="18" s="1"/>
  <c r="G16" i="10"/>
  <c r="G27" i="10" s="1"/>
  <c r="G28" i="8"/>
  <c r="E23" i="18"/>
  <c r="E41" i="18" s="1"/>
  <c r="F16" i="10"/>
  <c r="F27" i="10" s="1"/>
  <c r="F28" i="8"/>
  <c r="E16" i="10"/>
  <c r="E27" i="10" s="1"/>
  <c r="E28" i="8"/>
  <c r="B23" i="31" a="1"/>
  <c r="B23" i="31" s="1"/>
  <c r="F20" i="31"/>
  <c r="B20" i="31"/>
  <c r="B17" i="31"/>
  <c r="B9" i="28"/>
  <c r="E138" i="5"/>
  <c r="D138" i="5"/>
  <c r="C138" i="5"/>
  <c r="B138" i="5"/>
  <c r="B6" i="7"/>
  <c r="B4" i="7"/>
  <c r="B2" i="7"/>
  <c r="P107" i="6" a="1"/>
  <c r="P107" i="6" s="1"/>
  <c r="K107" i="6" a="1"/>
  <c r="K107" i="6" s="1"/>
  <c r="B45" i="5"/>
  <c r="B43" i="5"/>
  <c r="B41" i="5"/>
  <c r="B40" i="5"/>
  <c r="B42" i="5"/>
  <c r="B39" i="5"/>
  <c r="B38" i="5"/>
  <c r="B32" i="5"/>
  <c r="B33" i="5"/>
  <c r="B34" i="5"/>
  <c r="B35" i="5"/>
  <c r="B31" i="5"/>
  <c r="B24" i="5"/>
  <c r="B23" i="5"/>
  <c r="B22" i="5"/>
  <c r="B21" i="5"/>
  <c r="B26" i="5"/>
  <c r="B16" i="5"/>
  <c r="B17" i="5"/>
  <c r="B18" i="5"/>
  <c r="B19" i="5"/>
  <c r="B20" i="5"/>
  <c r="B15" i="5"/>
  <c r="B13" i="5"/>
  <c r="B10" i="5"/>
  <c r="B11" i="5"/>
  <c r="B12" i="5"/>
  <c r="B9" i="5"/>
  <c r="A232" i="5"/>
  <c r="B232" i="5"/>
  <c r="A233" i="5"/>
  <c r="B233" i="5"/>
  <c r="A234" i="5"/>
  <c r="B234" i="5"/>
  <c r="A235" i="5"/>
  <c r="B235" i="5"/>
  <c r="A236" i="5"/>
  <c r="B236" i="5"/>
  <c r="A237" i="5"/>
  <c r="B237" i="5"/>
  <c r="A238" i="5"/>
  <c r="B238" i="5"/>
  <c r="A239" i="5"/>
  <c r="B239" i="5"/>
  <c r="A240" i="5"/>
  <c r="B240" i="5"/>
  <c r="A241" i="5"/>
  <c r="B241" i="5"/>
  <c r="A242" i="5"/>
  <c r="B242" i="5"/>
  <c r="A243" i="5"/>
  <c r="B243" i="5"/>
  <c r="A244" i="5"/>
  <c r="B244" i="5"/>
  <c r="A245" i="5"/>
  <c r="B245" i="5"/>
  <c r="A246" i="5"/>
  <c r="B246" i="5"/>
  <c r="A247" i="5"/>
  <c r="B247" i="5"/>
  <c r="A248" i="5"/>
  <c r="B248" i="5"/>
  <c r="A249" i="5"/>
  <c r="B249" i="5"/>
  <c r="A250" i="5"/>
  <c r="B250" i="5"/>
  <c r="A251" i="5"/>
  <c r="B251" i="5"/>
  <c r="A252" i="5"/>
  <c r="B252" i="5"/>
  <c r="A253" i="5"/>
  <c r="B253" i="5"/>
  <c r="A254" i="5"/>
  <c r="B254" i="5"/>
  <c r="A255" i="5"/>
  <c r="B255" i="5"/>
  <c r="A256" i="5"/>
  <c r="B256" i="5"/>
  <c r="A257" i="5"/>
  <c r="B257" i="5"/>
  <c r="A258" i="5"/>
  <c r="B258" i="5"/>
  <c r="A259" i="5"/>
  <c r="B259" i="5"/>
  <c r="A260" i="5"/>
  <c r="B260" i="5"/>
  <c r="A261" i="5"/>
  <c r="B261" i="5"/>
  <c r="A262" i="5"/>
  <c r="B262" i="5"/>
  <c r="A263" i="5"/>
  <c r="B263" i="5"/>
  <c r="A264" i="5"/>
  <c r="B264" i="5"/>
  <c r="A265" i="5"/>
  <c r="B265" i="5"/>
  <c r="A266" i="5"/>
  <c r="B266" i="5"/>
  <c r="A267" i="5"/>
  <c r="B267" i="5"/>
  <c r="A268" i="5"/>
  <c r="B268" i="5"/>
  <c r="A269" i="5"/>
  <c r="B269" i="5"/>
  <c r="A270" i="5"/>
  <c r="B270" i="5"/>
  <c r="A271" i="5"/>
  <c r="B271" i="5"/>
  <c r="A272" i="5"/>
  <c r="B272" i="5"/>
  <c r="A273" i="5"/>
  <c r="B273" i="5"/>
  <c r="A274" i="5"/>
  <c r="B274" i="5"/>
  <c r="A275" i="5"/>
  <c r="B275" i="5"/>
  <c r="A276" i="5"/>
  <c r="B276" i="5"/>
  <c r="A277" i="5"/>
  <c r="B277" i="5"/>
  <c r="A278" i="5"/>
  <c r="B278" i="5"/>
  <c r="A279" i="5"/>
  <c r="B279" i="5"/>
  <c r="A280" i="5"/>
  <c r="B280" i="5"/>
  <c r="A281" i="5"/>
  <c r="B281" i="5"/>
  <c r="A282" i="5"/>
  <c r="B282" i="5"/>
  <c r="A283" i="5"/>
  <c r="B283" i="5"/>
  <c r="A284" i="5"/>
  <c r="B284" i="5"/>
  <c r="A285" i="5"/>
  <c r="B285" i="5"/>
  <c r="A286" i="5"/>
  <c r="B286" i="5"/>
  <c r="A287" i="5"/>
  <c r="B287" i="5"/>
  <c r="A288" i="5"/>
  <c r="B288" i="5"/>
  <c r="A289" i="5"/>
  <c r="B289" i="5"/>
  <c r="A290" i="5"/>
  <c r="B290" i="5"/>
  <c r="A291" i="5"/>
  <c r="B291" i="5"/>
  <c r="A292" i="5"/>
  <c r="B292" i="5"/>
  <c r="A293" i="5"/>
  <c r="B293" i="5"/>
  <c r="A294" i="5"/>
  <c r="B294" i="5"/>
  <c r="A295" i="5"/>
  <c r="B295" i="5"/>
  <c r="A296" i="5"/>
  <c r="B296" i="5"/>
  <c r="A297" i="5"/>
  <c r="B297" i="5"/>
  <c r="A298" i="5"/>
  <c r="B298" i="5"/>
  <c r="A299" i="5"/>
  <c r="B299" i="5"/>
  <c r="A300" i="5"/>
  <c r="B300" i="5"/>
  <c r="A301" i="5"/>
  <c r="B301" i="5"/>
  <c r="A302" i="5"/>
  <c r="B302" i="5"/>
  <c r="A303" i="5"/>
  <c r="B303" i="5"/>
  <c r="A304" i="5"/>
  <c r="B304" i="5"/>
  <c r="A305" i="5"/>
  <c r="B305" i="5"/>
  <c r="A306" i="5"/>
  <c r="B306" i="5"/>
  <c r="A307" i="5"/>
  <c r="B307" i="5"/>
  <c r="A308" i="5"/>
  <c r="B308" i="5"/>
  <c r="A309" i="5"/>
  <c r="B309" i="5"/>
  <c r="A310" i="5"/>
  <c r="B310" i="5"/>
  <c r="A311" i="5"/>
  <c r="B311" i="5"/>
  <c r="A312" i="5"/>
  <c r="B312" i="5"/>
  <c r="A313" i="5"/>
  <c r="B313" i="5"/>
  <c r="A314" i="5"/>
  <c r="B314" i="5"/>
  <c r="A315" i="5"/>
  <c r="B315" i="5"/>
  <c r="A316" i="5"/>
  <c r="B316" i="5"/>
  <c r="A317" i="5"/>
  <c r="B317" i="5"/>
  <c r="A318" i="5"/>
  <c r="B318" i="5"/>
  <c r="A319" i="5"/>
  <c r="B319" i="5"/>
  <c r="A320" i="5"/>
  <c r="B320" i="5"/>
  <c r="A321" i="5"/>
  <c r="B321" i="5"/>
  <c r="A322" i="5"/>
  <c r="B322" i="5"/>
  <c r="A323" i="5"/>
  <c r="B323" i="5"/>
  <c r="A324" i="5"/>
  <c r="B324" i="5"/>
  <c r="A325" i="5"/>
  <c r="B325" i="5"/>
  <c r="A326" i="5"/>
  <c r="B326" i="5"/>
  <c r="A327" i="5"/>
  <c r="B327" i="5"/>
  <c r="A328" i="5"/>
  <c r="B328" i="5"/>
  <c r="A329" i="5"/>
  <c r="B329" i="5"/>
  <c r="A330" i="5"/>
  <c r="B330" i="5"/>
  <c r="A331" i="5"/>
  <c r="B331" i="5"/>
  <c r="A332" i="5"/>
  <c r="B332" i="5"/>
  <c r="A333" i="5"/>
  <c r="B333" i="5"/>
  <c r="A334" i="5"/>
  <c r="B334" i="5"/>
  <c r="A335" i="5"/>
  <c r="B335" i="5"/>
  <c r="A336" i="5"/>
  <c r="B336" i="5"/>
  <c r="A337" i="5"/>
  <c r="B337" i="5"/>
  <c r="A338" i="5"/>
  <c r="B338" i="5"/>
  <c r="A339" i="5"/>
  <c r="B339" i="5"/>
  <c r="A340" i="5"/>
  <c r="B340" i="5"/>
  <c r="A341" i="5"/>
  <c r="B341" i="5"/>
  <c r="A342" i="5"/>
  <c r="B342" i="5"/>
  <c r="A343" i="5"/>
  <c r="B343" i="5"/>
  <c r="A344" i="5"/>
  <c r="B344" i="5"/>
  <c r="A345" i="5"/>
  <c r="B345" i="5"/>
  <c r="A346" i="5"/>
  <c r="B346" i="5"/>
  <c r="A347" i="5"/>
  <c r="B347" i="5"/>
  <c r="A348" i="5"/>
  <c r="B348" i="5"/>
  <c r="A349" i="5"/>
  <c r="B349" i="5"/>
  <c r="A350" i="5"/>
  <c r="B350" i="5"/>
  <c r="A351" i="5"/>
  <c r="B351" i="5"/>
  <c r="A352" i="5"/>
  <c r="B352" i="5"/>
  <c r="A353" i="5"/>
  <c r="B353" i="5"/>
  <c r="A354" i="5"/>
  <c r="B354" i="5"/>
  <c r="A355" i="5"/>
  <c r="B355" i="5"/>
  <c r="A356" i="5"/>
  <c r="B356" i="5"/>
  <c r="A357" i="5"/>
  <c r="B357" i="5"/>
  <c r="A358" i="5"/>
  <c r="B358" i="5"/>
  <c r="A359" i="5"/>
  <c r="B359" i="5"/>
  <c r="A360" i="5"/>
  <c r="B360" i="5"/>
  <c r="A361" i="5"/>
  <c r="B361" i="5"/>
  <c r="A362" i="5"/>
  <c r="B362" i="5"/>
  <c r="A363" i="5"/>
  <c r="B363" i="5"/>
  <c r="A364" i="5"/>
  <c r="B364" i="5"/>
  <c r="A365" i="5"/>
  <c r="B365" i="5"/>
  <c r="A366" i="5"/>
  <c r="B366" i="5"/>
  <c r="A367" i="5"/>
  <c r="B367" i="5"/>
  <c r="A368" i="5"/>
  <c r="B368" i="5"/>
  <c r="A369" i="5"/>
  <c r="B369" i="5"/>
  <c r="A370" i="5"/>
  <c r="B370" i="5"/>
  <c r="A371" i="5"/>
  <c r="B371" i="5"/>
  <c r="A372" i="5"/>
  <c r="B372" i="5"/>
  <c r="A373" i="5"/>
  <c r="B373" i="5"/>
  <c r="A374" i="5"/>
  <c r="B374" i="5"/>
  <c r="A375" i="5"/>
  <c r="B375" i="5"/>
  <c r="A376" i="5"/>
  <c r="B376" i="5"/>
  <c r="A377" i="5"/>
  <c r="B377" i="5"/>
  <c r="A378" i="5"/>
  <c r="B378" i="5"/>
  <c r="A379" i="5"/>
  <c r="B379" i="5"/>
  <c r="A380" i="5"/>
  <c r="B380" i="5"/>
  <c r="A381" i="5"/>
  <c r="B381" i="5"/>
  <c r="A382" i="5"/>
  <c r="B382" i="5"/>
  <c r="A383" i="5"/>
  <c r="B383" i="5"/>
  <c r="A384" i="5"/>
  <c r="B384" i="5"/>
  <c r="A385" i="5"/>
  <c r="B385" i="5"/>
  <c r="A386" i="5"/>
  <c r="B386" i="5"/>
  <c r="A387" i="5"/>
  <c r="B387" i="5"/>
  <c r="A388" i="5"/>
  <c r="B388" i="5"/>
  <c r="A389" i="5"/>
  <c r="B389" i="5"/>
  <c r="A390" i="5"/>
  <c r="B390" i="5"/>
  <c r="A391" i="5"/>
  <c r="B391" i="5"/>
  <c r="A392" i="5"/>
  <c r="B392" i="5"/>
  <c r="A393" i="5"/>
  <c r="B393" i="5"/>
  <c r="A394" i="5"/>
  <c r="B394" i="5"/>
  <c r="A395" i="5"/>
  <c r="B395" i="5"/>
  <c r="A396" i="5"/>
  <c r="B396" i="5"/>
  <c r="A397" i="5"/>
  <c r="B397" i="5"/>
  <c r="A398" i="5"/>
  <c r="B398" i="5"/>
  <c r="A399" i="5"/>
  <c r="B399" i="5"/>
  <c r="A400" i="5"/>
  <c r="B400" i="5"/>
  <c r="A401" i="5"/>
  <c r="B401" i="5"/>
  <c r="A402" i="5"/>
  <c r="B402" i="5"/>
  <c r="A403" i="5"/>
  <c r="B403" i="5"/>
  <c r="A404" i="5"/>
  <c r="B404" i="5"/>
  <c r="A405" i="5"/>
  <c r="B405" i="5"/>
  <c r="A406" i="5"/>
  <c r="B406" i="5"/>
  <c r="A407" i="5"/>
  <c r="B407" i="5"/>
  <c r="A408" i="5"/>
  <c r="B408" i="5"/>
  <c r="A409" i="5"/>
  <c r="B409" i="5"/>
  <c r="A410" i="5"/>
  <c r="B410" i="5"/>
  <c r="A411" i="5"/>
  <c r="B411" i="5"/>
  <c r="A412" i="5"/>
  <c r="B412" i="5"/>
  <c r="A413" i="5"/>
  <c r="B413" i="5"/>
  <c r="A414" i="5"/>
  <c r="B414" i="5"/>
  <c r="A415" i="5"/>
  <c r="B415" i="5"/>
  <c r="A416" i="5"/>
  <c r="B416" i="5"/>
  <c r="A417" i="5"/>
  <c r="B417" i="5"/>
  <c r="A418" i="5"/>
  <c r="B418" i="5"/>
  <c r="A419" i="5"/>
  <c r="B419" i="5"/>
  <c r="A420" i="5"/>
  <c r="B420" i="5"/>
  <c r="A421" i="5"/>
  <c r="B421" i="5"/>
  <c r="A422" i="5"/>
  <c r="B422" i="5"/>
  <c r="A423" i="5"/>
  <c r="B423" i="5"/>
  <c r="A424" i="5"/>
  <c r="B424" i="5"/>
  <c r="A425" i="5"/>
  <c r="B425" i="5"/>
  <c r="A426" i="5"/>
  <c r="B426" i="5"/>
  <c r="A427" i="5"/>
  <c r="B427" i="5"/>
  <c r="A428" i="5"/>
  <c r="B428" i="5"/>
  <c r="A429" i="5"/>
  <c r="B429" i="5"/>
  <c r="A430" i="5"/>
  <c r="B430" i="5"/>
  <c r="A431" i="5"/>
  <c r="B431" i="5"/>
  <c r="A432" i="5"/>
  <c r="B432" i="5"/>
  <c r="A433" i="5"/>
  <c r="B433" i="5"/>
  <c r="A434" i="5"/>
  <c r="B434" i="5"/>
  <c r="A435" i="5"/>
  <c r="B435" i="5"/>
  <c r="A436" i="5"/>
  <c r="B436" i="5"/>
  <c r="A437" i="5"/>
  <c r="B437" i="5"/>
  <c r="A438" i="5"/>
  <c r="B438" i="5"/>
  <c r="A439" i="5"/>
  <c r="B439" i="5"/>
  <c r="A440" i="5"/>
  <c r="B440" i="5"/>
  <c r="A441" i="5"/>
  <c r="B441" i="5"/>
  <c r="A442" i="5"/>
  <c r="B442" i="5"/>
  <c r="A443" i="5"/>
  <c r="B443" i="5"/>
  <c r="A444" i="5"/>
  <c r="B444" i="5"/>
  <c r="A445" i="5"/>
  <c r="B445" i="5"/>
  <c r="A446" i="5"/>
  <c r="B446" i="5"/>
  <c r="A447" i="5"/>
  <c r="B447" i="5"/>
  <c r="A448" i="5"/>
  <c r="B448" i="5"/>
  <c r="A449" i="5"/>
  <c r="B449" i="5"/>
  <c r="A450" i="5"/>
  <c r="B450" i="5"/>
  <c r="A451" i="5"/>
  <c r="B451" i="5"/>
  <c r="A452" i="5"/>
  <c r="B452" i="5"/>
  <c r="A453" i="5"/>
  <c r="B453" i="5"/>
  <c r="A454" i="5"/>
  <c r="B454" i="5"/>
  <c r="A455" i="5"/>
  <c r="B455" i="5"/>
  <c r="A456" i="5"/>
  <c r="B456" i="5"/>
  <c r="A457" i="5"/>
  <c r="B457" i="5"/>
  <c r="A458" i="5"/>
  <c r="B458" i="5"/>
  <c r="A459" i="5"/>
  <c r="B459" i="5"/>
  <c r="A460" i="5"/>
  <c r="B460" i="5"/>
  <c r="A461" i="5"/>
  <c r="B461" i="5"/>
  <c r="A462" i="5"/>
  <c r="B462" i="5"/>
  <c r="A463" i="5"/>
  <c r="B463" i="5"/>
  <c r="A464" i="5"/>
  <c r="B464" i="5"/>
  <c r="A465" i="5"/>
  <c r="B465" i="5"/>
  <c r="A466" i="5"/>
  <c r="B466" i="5"/>
  <c r="A467" i="5"/>
  <c r="B467" i="5"/>
  <c r="A468" i="5"/>
  <c r="B468" i="5"/>
  <c r="A469" i="5"/>
  <c r="B469" i="5"/>
  <c r="A470" i="5"/>
  <c r="B470" i="5"/>
  <c r="A471" i="5"/>
  <c r="B471" i="5"/>
  <c r="A472" i="5"/>
  <c r="B472" i="5"/>
  <c r="A473" i="5"/>
  <c r="B473" i="5"/>
  <c r="A474" i="5"/>
  <c r="B474" i="5"/>
  <c r="A475" i="5"/>
  <c r="B475" i="5"/>
  <c r="A476" i="5"/>
  <c r="B476" i="5"/>
  <c r="A477" i="5"/>
  <c r="B477" i="5"/>
  <c r="A478" i="5"/>
  <c r="B478" i="5"/>
  <c r="A479" i="5"/>
  <c r="B479" i="5"/>
  <c r="A480" i="5"/>
  <c r="B480" i="5"/>
  <c r="A481" i="5"/>
  <c r="B481" i="5"/>
  <c r="A482" i="5"/>
  <c r="B482" i="5"/>
  <c r="A483" i="5"/>
  <c r="B483" i="5"/>
  <c r="A484" i="5"/>
  <c r="B484" i="5"/>
  <c r="A485" i="5"/>
  <c r="B485" i="5"/>
  <c r="A486" i="5"/>
  <c r="B486" i="5"/>
  <c r="A487" i="5"/>
  <c r="B487" i="5"/>
  <c r="A488" i="5"/>
  <c r="B488" i="5"/>
  <c r="A489" i="5"/>
  <c r="B489" i="5"/>
  <c r="A490" i="5"/>
  <c r="B490" i="5"/>
  <c r="A491" i="5"/>
  <c r="B491" i="5"/>
  <c r="A492" i="5"/>
  <c r="B492" i="5"/>
  <c r="A493" i="5"/>
  <c r="B493" i="5"/>
  <c r="A494" i="5"/>
  <c r="B494" i="5"/>
  <c r="A495" i="5"/>
  <c r="B495" i="5"/>
  <c r="A496" i="5"/>
  <c r="B496" i="5"/>
  <c r="A497" i="5"/>
  <c r="B497" i="5"/>
  <c r="A498" i="5"/>
  <c r="B498" i="5"/>
  <c r="A499" i="5"/>
  <c r="B499" i="5"/>
  <c r="A500" i="5"/>
  <c r="B500" i="5"/>
  <c r="A501" i="5"/>
  <c r="B501" i="5"/>
  <c r="A502" i="5"/>
  <c r="B502" i="5"/>
  <c r="A503" i="5"/>
  <c r="B503" i="5"/>
  <c r="A504" i="5"/>
  <c r="B504" i="5"/>
  <c r="A505" i="5"/>
  <c r="B505" i="5"/>
  <c r="A506" i="5"/>
  <c r="B506" i="5"/>
  <c r="A507" i="5"/>
  <c r="B507" i="5"/>
  <c r="A508" i="5"/>
  <c r="B508" i="5"/>
  <c r="A509" i="5"/>
  <c r="B509" i="5"/>
  <c r="A510" i="5"/>
  <c r="B510" i="5"/>
  <c r="A511" i="5"/>
  <c r="B511" i="5"/>
  <c r="A512" i="5"/>
  <c r="B512" i="5"/>
  <c r="A513" i="5"/>
  <c r="B513" i="5"/>
  <c r="A514" i="5"/>
  <c r="B514" i="5"/>
  <c r="A515" i="5"/>
  <c r="B515" i="5"/>
  <c r="A516" i="5"/>
  <c r="B516" i="5"/>
  <c r="A517" i="5"/>
  <c r="B517" i="5"/>
  <c r="A518" i="5"/>
  <c r="B518" i="5"/>
  <c r="A519" i="5"/>
  <c r="B519" i="5"/>
  <c r="A520" i="5"/>
  <c r="B520" i="5"/>
  <c r="A521" i="5"/>
  <c r="B521" i="5"/>
  <c r="A522" i="5"/>
  <c r="B522" i="5"/>
  <c r="A523" i="5"/>
  <c r="B523" i="5"/>
  <c r="A524" i="5"/>
  <c r="B524" i="5"/>
  <c r="A525" i="5"/>
  <c r="B525" i="5"/>
  <c r="A526" i="5"/>
  <c r="B526" i="5"/>
  <c r="A527" i="5"/>
  <c r="B527" i="5"/>
  <c r="A528" i="5"/>
  <c r="B528" i="5"/>
  <c r="A529" i="5"/>
  <c r="B529" i="5"/>
  <c r="A530" i="5"/>
  <c r="B530" i="5"/>
  <c r="A531" i="5"/>
  <c r="B531" i="5"/>
  <c r="A532" i="5"/>
  <c r="B532" i="5"/>
  <c r="A533" i="5"/>
  <c r="B533" i="5"/>
  <c r="A534" i="5"/>
  <c r="B534" i="5"/>
  <c r="A535" i="5"/>
  <c r="B535" i="5"/>
  <c r="A536" i="5"/>
  <c r="B536" i="5"/>
  <c r="A537" i="5"/>
  <c r="B537" i="5"/>
  <c r="A538" i="5"/>
  <c r="B538" i="5"/>
  <c r="A539" i="5"/>
  <c r="B539" i="5"/>
  <c r="A540" i="5"/>
  <c r="B540" i="5"/>
  <c r="A541" i="5"/>
  <c r="B541" i="5"/>
  <c r="A542" i="5"/>
  <c r="B542" i="5"/>
  <c r="A543" i="5"/>
  <c r="B543" i="5"/>
  <c r="A544" i="5"/>
  <c r="B544" i="5"/>
  <c r="A545" i="5"/>
  <c r="B545" i="5"/>
  <c r="A546" i="5"/>
  <c r="B546" i="5"/>
  <c r="A547" i="5"/>
  <c r="B547" i="5"/>
  <c r="A548" i="5"/>
  <c r="B548" i="5"/>
  <c r="A549" i="5"/>
  <c r="B549" i="5"/>
  <c r="A550" i="5"/>
  <c r="B550" i="5"/>
  <c r="A551" i="5"/>
  <c r="B551" i="5"/>
  <c r="A552" i="5"/>
  <c r="B552" i="5"/>
  <c r="A553" i="5"/>
  <c r="B553" i="5"/>
  <c r="A554" i="5"/>
  <c r="B554" i="5"/>
  <c r="A555" i="5"/>
  <c r="B555" i="5"/>
  <c r="A556" i="5"/>
  <c r="B556" i="5"/>
  <c r="A557" i="5"/>
  <c r="B557" i="5"/>
  <c r="A558" i="5"/>
  <c r="B558" i="5"/>
  <c r="A559" i="5"/>
  <c r="B559" i="5"/>
  <c r="A560" i="5"/>
  <c r="B560" i="5"/>
  <c r="A561" i="5"/>
  <c r="B561" i="5"/>
  <c r="A562" i="5"/>
  <c r="B562" i="5"/>
  <c r="A563" i="5"/>
  <c r="B563" i="5"/>
  <c r="A564" i="5"/>
  <c r="B564" i="5"/>
  <c r="A565" i="5"/>
  <c r="B565" i="5"/>
  <c r="A566" i="5"/>
  <c r="B566" i="5"/>
  <c r="A567" i="5"/>
  <c r="B567" i="5"/>
  <c r="A568" i="5"/>
  <c r="B568" i="5"/>
  <c r="A569" i="5"/>
  <c r="B569" i="5"/>
  <c r="A570" i="5"/>
  <c r="B570" i="5"/>
  <c r="A571" i="5"/>
  <c r="B571" i="5"/>
  <c r="A572" i="5"/>
  <c r="B572" i="5"/>
  <c r="A573" i="5"/>
  <c r="B573" i="5"/>
  <c r="A574" i="5"/>
  <c r="B574" i="5"/>
  <c r="A575" i="5"/>
  <c r="B575" i="5"/>
  <c r="A576" i="5"/>
  <c r="B576" i="5"/>
  <c r="A577" i="5"/>
  <c r="B577" i="5"/>
  <c r="A578" i="5"/>
  <c r="B578" i="5"/>
  <c r="A579" i="5"/>
  <c r="B579" i="5"/>
  <c r="A580" i="5"/>
  <c r="B580" i="5"/>
  <c r="A581" i="5"/>
  <c r="B581" i="5"/>
  <c r="A582" i="5"/>
  <c r="B582" i="5"/>
  <c r="A583" i="5"/>
  <c r="B583" i="5"/>
  <c r="A584" i="5"/>
  <c r="B584" i="5"/>
  <c r="A585" i="5"/>
  <c r="B585" i="5"/>
  <c r="A586" i="5"/>
  <c r="B586" i="5"/>
  <c r="A587" i="5"/>
  <c r="B587" i="5"/>
  <c r="A588" i="5"/>
  <c r="B588" i="5"/>
  <c r="A589" i="5"/>
  <c r="B589" i="5"/>
  <c r="A590" i="5"/>
  <c r="B590" i="5"/>
  <c r="A591" i="5"/>
  <c r="B591" i="5"/>
  <c r="A592" i="5"/>
  <c r="B592" i="5"/>
  <c r="A593" i="5"/>
  <c r="B593" i="5"/>
  <c r="A594" i="5"/>
  <c r="B594" i="5"/>
  <c r="A595" i="5"/>
  <c r="B595" i="5"/>
  <c r="A596" i="5"/>
  <c r="B596" i="5"/>
  <c r="A597" i="5"/>
  <c r="B597" i="5"/>
  <c r="A598" i="5"/>
  <c r="B598" i="5"/>
  <c r="A599" i="5"/>
  <c r="B599" i="5"/>
  <c r="A600" i="5"/>
  <c r="B600" i="5"/>
  <c r="A601" i="5"/>
  <c r="B601" i="5"/>
  <c r="A602" i="5"/>
  <c r="B602" i="5"/>
  <c r="A603" i="5"/>
  <c r="B603" i="5"/>
  <c r="A604" i="5"/>
  <c r="B604" i="5"/>
  <c r="A605" i="5"/>
  <c r="B605" i="5"/>
  <c r="A606" i="5"/>
  <c r="B606" i="5"/>
  <c r="A607" i="5"/>
  <c r="B607" i="5"/>
  <c r="A608" i="5"/>
  <c r="B608" i="5"/>
  <c r="A609" i="5"/>
  <c r="B609" i="5"/>
  <c r="A610" i="5"/>
  <c r="B610" i="5"/>
  <c r="A611" i="5"/>
  <c r="B611" i="5"/>
  <c r="A612" i="5"/>
  <c r="B612" i="5"/>
  <c r="A613" i="5"/>
  <c r="B613" i="5"/>
  <c r="A614" i="5"/>
  <c r="B614" i="5"/>
  <c r="A615" i="5"/>
  <c r="B615" i="5"/>
  <c r="A616" i="5"/>
  <c r="B616" i="5"/>
  <c r="A617" i="5"/>
  <c r="B617" i="5"/>
  <c r="A618" i="5"/>
  <c r="B618" i="5"/>
  <c r="A619" i="5"/>
  <c r="B619" i="5"/>
  <c r="A620" i="5"/>
  <c r="B620" i="5"/>
  <c r="A621" i="5"/>
  <c r="B621" i="5"/>
  <c r="A622" i="5"/>
  <c r="B622" i="5"/>
  <c r="A623" i="5"/>
  <c r="B623" i="5"/>
  <c r="A624" i="5"/>
  <c r="B624" i="5"/>
  <c r="A625" i="5"/>
  <c r="B625" i="5"/>
  <c r="A626" i="5"/>
  <c r="B626" i="5"/>
  <c r="A627" i="5"/>
  <c r="B627" i="5"/>
  <c r="A628" i="5"/>
  <c r="B628" i="5"/>
  <c r="A629" i="5"/>
  <c r="B629" i="5"/>
  <c r="A630" i="5"/>
  <c r="B630" i="5"/>
  <c r="A631" i="5"/>
  <c r="B631" i="5"/>
  <c r="A632" i="5"/>
  <c r="B632" i="5"/>
  <c r="A633" i="5"/>
  <c r="B633" i="5"/>
  <c r="A634" i="5"/>
  <c r="B634" i="5"/>
  <c r="A635" i="5"/>
  <c r="B635" i="5"/>
  <c r="A636" i="5"/>
  <c r="B636" i="5"/>
  <c r="A637" i="5"/>
  <c r="B637" i="5"/>
  <c r="A638" i="5"/>
  <c r="B638" i="5"/>
  <c r="A639" i="5"/>
  <c r="B639" i="5"/>
  <c r="A640" i="5"/>
  <c r="B640" i="5"/>
  <c r="A641" i="5"/>
  <c r="B641" i="5"/>
  <c r="A642" i="5"/>
  <c r="B642" i="5"/>
  <c r="A643" i="5"/>
  <c r="B643" i="5"/>
  <c r="A644" i="5"/>
  <c r="B644" i="5"/>
  <c r="A645" i="5"/>
  <c r="B645" i="5"/>
  <c r="A646" i="5"/>
  <c r="B646" i="5"/>
  <c r="A647" i="5"/>
  <c r="B647" i="5"/>
  <c r="A648" i="5"/>
  <c r="B648" i="5"/>
  <c r="A649" i="5"/>
  <c r="B649" i="5"/>
  <c r="A650" i="5"/>
  <c r="B650" i="5"/>
  <c r="A651" i="5"/>
  <c r="B651" i="5"/>
  <c r="A652" i="5"/>
  <c r="B652" i="5"/>
  <c r="A653" i="5"/>
  <c r="B653" i="5"/>
  <c r="A654" i="5"/>
  <c r="B654" i="5"/>
  <c r="A655" i="5"/>
  <c r="B655" i="5"/>
  <c r="A656" i="5"/>
  <c r="B656" i="5"/>
  <c r="A657" i="5"/>
  <c r="B657" i="5"/>
  <c r="A658" i="5"/>
  <c r="B658" i="5"/>
  <c r="A659" i="5"/>
  <c r="B659" i="5"/>
  <c r="A660" i="5"/>
  <c r="B660" i="5"/>
  <c r="A661" i="5"/>
  <c r="B661" i="5"/>
  <c r="A662" i="5"/>
  <c r="B662" i="5"/>
  <c r="A663" i="5"/>
  <c r="B663" i="5"/>
  <c r="A664" i="5"/>
  <c r="B664" i="5"/>
  <c r="A665" i="5"/>
  <c r="B665" i="5"/>
  <c r="A666" i="5"/>
  <c r="B666" i="5"/>
  <c r="A667" i="5"/>
  <c r="B667" i="5"/>
  <c r="A668" i="5"/>
  <c r="B668" i="5"/>
  <c r="A669" i="5"/>
  <c r="B669" i="5"/>
  <c r="A670" i="5"/>
  <c r="B670" i="5"/>
  <c r="A671" i="5"/>
  <c r="B671" i="5"/>
  <c r="A672" i="5"/>
  <c r="B672" i="5"/>
  <c r="A673" i="5"/>
  <c r="B673" i="5"/>
  <c r="A674" i="5"/>
  <c r="B674" i="5"/>
  <c r="A675" i="5"/>
  <c r="B675" i="5"/>
  <c r="A676" i="5"/>
  <c r="B676" i="5"/>
  <c r="A677" i="5"/>
  <c r="B677" i="5"/>
  <c r="A678" i="5"/>
  <c r="B678" i="5"/>
  <c r="A679" i="5"/>
  <c r="B679" i="5"/>
  <c r="A680" i="5"/>
  <c r="B680" i="5"/>
  <c r="A681" i="5"/>
  <c r="B681" i="5"/>
  <c r="A682" i="5"/>
  <c r="B682" i="5"/>
  <c r="A683" i="5"/>
  <c r="B683" i="5"/>
  <c r="A684" i="5"/>
  <c r="B684" i="5"/>
  <c r="A685" i="5"/>
  <c r="B685" i="5"/>
  <c r="A686" i="5"/>
  <c r="B686" i="5"/>
  <c r="A687" i="5"/>
  <c r="B687" i="5"/>
  <c r="A688" i="5"/>
  <c r="B688" i="5"/>
  <c r="A689" i="5"/>
  <c r="B689" i="5"/>
  <c r="A690" i="5"/>
  <c r="B690" i="5"/>
  <c r="A691" i="5"/>
  <c r="B691" i="5"/>
  <c r="A692" i="5"/>
  <c r="B692" i="5"/>
  <c r="A693" i="5"/>
  <c r="B693" i="5"/>
  <c r="A694" i="5"/>
  <c r="B694" i="5"/>
  <c r="A695" i="5"/>
  <c r="B695" i="5"/>
  <c r="A696" i="5"/>
  <c r="B696" i="5"/>
  <c r="A697" i="5"/>
  <c r="B697" i="5"/>
  <c r="A698" i="5"/>
  <c r="B698" i="5"/>
  <c r="A699" i="5"/>
  <c r="B699" i="5"/>
  <c r="A700" i="5"/>
  <c r="B700" i="5"/>
  <c r="A701" i="5"/>
  <c r="B701" i="5"/>
  <c r="A702" i="5"/>
  <c r="B702" i="5"/>
  <c r="A703" i="5"/>
  <c r="B703" i="5"/>
  <c r="A704" i="5"/>
  <c r="B704" i="5"/>
  <c r="A705" i="5"/>
  <c r="B705" i="5"/>
  <c r="A706" i="5"/>
  <c r="B706" i="5"/>
  <c r="A707" i="5"/>
  <c r="B707" i="5"/>
  <c r="A708" i="5"/>
  <c r="B708" i="5"/>
  <c r="A709" i="5"/>
  <c r="B709" i="5"/>
  <c r="A710" i="5"/>
  <c r="B710" i="5"/>
  <c r="A711" i="5"/>
  <c r="B711" i="5"/>
  <c r="A712" i="5"/>
  <c r="B712" i="5"/>
  <c r="A713" i="5"/>
  <c r="B713" i="5"/>
  <c r="A714" i="5"/>
  <c r="B714" i="5"/>
  <c r="A715" i="5"/>
  <c r="B715" i="5"/>
  <c r="A716" i="5"/>
  <c r="B716" i="5"/>
  <c r="A717" i="5"/>
  <c r="B717" i="5"/>
  <c r="A718" i="5"/>
  <c r="B718" i="5"/>
  <c r="A719" i="5"/>
  <c r="B719" i="5"/>
  <c r="A720" i="5"/>
  <c r="B720" i="5"/>
  <c r="A721" i="5"/>
  <c r="B721" i="5"/>
  <c r="A722" i="5"/>
  <c r="B722" i="5"/>
  <c r="A723" i="5"/>
  <c r="B723" i="5"/>
  <c r="A724" i="5"/>
  <c r="B724" i="5"/>
  <c r="A725" i="5"/>
  <c r="B725" i="5"/>
  <c r="A726" i="5"/>
  <c r="B726" i="5"/>
  <c r="A727" i="5"/>
  <c r="B727" i="5"/>
  <c r="A728" i="5"/>
  <c r="B728" i="5"/>
  <c r="A729" i="5"/>
  <c r="B729" i="5"/>
  <c r="A730" i="5"/>
  <c r="B730" i="5"/>
  <c r="A731" i="5"/>
  <c r="B731" i="5"/>
  <c r="A732" i="5"/>
  <c r="B732" i="5"/>
  <c r="A733" i="5"/>
  <c r="B733" i="5"/>
  <c r="A734" i="5"/>
  <c r="B734" i="5"/>
  <c r="A735" i="5"/>
  <c r="B735" i="5"/>
  <c r="A736" i="5"/>
  <c r="B736" i="5"/>
  <c r="A737" i="5"/>
  <c r="B737" i="5"/>
  <c r="A738" i="5"/>
  <c r="B738" i="5"/>
  <c r="A739" i="5"/>
  <c r="B739" i="5"/>
  <c r="A740" i="5"/>
  <c r="B740" i="5"/>
  <c r="A741" i="5"/>
  <c r="B741" i="5"/>
  <c r="A742" i="5"/>
  <c r="B742" i="5"/>
  <c r="A743" i="5"/>
  <c r="B743" i="5"/>
  <c r="A744" i="5"/>
  <c r="B744" i="5"/>
  <c r="A745" i="5"/>
  <c r="B745" i="5"/>
  <c r="A746" i="5"/>
  <c r="B746" i="5"/>
  <c r="A747" i="5"/>
  <c r="B747" i="5"/>
  <c r="A748" i="5"/>
  <c r="B748" i="5"/>
  <c r="A749" i="5"/>
  <c r="B749" i="5"/>
  <c r="A750" i="5"/>
  <c r="B750" i="5"/>
  <c r="A751" i="5"/>
  <c r="B751" i="5"/>
  <c r="A752" i="5"/>
  <c r="B752" i="5"/>
  <c r="A753" i="5"/>
  <c r="B753" i="5"/>
  <c r="A754" i="5"/>
  <c r="B754" i="5"/>
  <c r="A755" i="5"/>
  <c r="B755" i="5"/>
  <c r="A756" i="5"/>
  <c r="B756" i="5"/>
  <c r="A757" i="5"/>
  <c r="B757" i="5"/>
  <c r="A758" i="5"/>
  <c r="B758" i="5"/>
  <c r="A759" i="5"/>
  <c r="B759" i="5"/>
  <c r="A760" i="5"/>
  <c r="B760" i="5"/>
  <c r="A761" i="5"/>
  <c r="B761" i="5"/>
  <c r="A762" i="5"/>
  <c r="B762" i="5"/>
  <c r="A763" i="5"/>
  <c r="B763" i="5"/>
  <c r="A764" i="5"/>
  <c r="B764" i="5"/>
  <c r="A765" i="5"/>
  <c r="B765" i="5"/>
  <c r="A766" i="5"/>
  <c r="B766" i="5"/>
  <c r="A767" i="5"/>
  <c r="B767" i="5"/>
  <c r="A768" i="5"/>
  <c r="B768" i="5"/>
  <c r="A769" i="5"/>
  <c r="B769" i="5"/>
  <c r="A770" i="5"/>
  <c r="B770" i="5"/>
  <c r="A771" i="5"/>
  <c r="B771" i="5"/>
  <c r="A772" i="5"/>
  <c r="B772" i="5"/>
  <c r="A773" i="5"/>
  <c r="B773" i="5"/>
  <c r="A774" i="5"/>
  <c r="B774" i="5"/>
  <c r="A775" i="5"/>
  <c r="B775" i="5"/>
  <c r="A776" i="5"/>
  <c r="B776" i="5"/>
  <c r="A777" i="5"/>
  <c r="B777" i="5"/>
  <c r="A778" i="5"/>
  <c r="B778" i="5"/>
  <c r="A779" i="5"/>
  <c r="B779" i="5"/>
  <c r="A780" i="5"/>
  <c r="B780" i="5"/>
  <c r="A781" i="5"/>
  <c r="B781" i="5"/>
  <c r="A782" i="5"/>
  <c r="B782" i="5"/>
  <c r="A783" i="5"/>
  <c r="B783" i="5"/>
  <c r="A784" i="5"/>
  <c r="B784" i="5"/>
  <c r="A785" i="5"/>
  <c r="B785" i="5"/>
  <c r="A786" i="5"/>
  <c r="B786" i="5"/>
  <c r="A787" i="5"/>
  <c r="B787" i="5"/>
  <c r="A788" i="5"/>
  <c r="B788" i="5"/>
  <c r="A789" i="5"/>
  <c r="B789" i="5"/>
  <c r="A790" i="5"/>
  <c r="B790" i="5"/>
  <c r="A791" i="5"/>
  <c r="B791" i="5"/>
  <c r="A792" i="5"/>
  <c r="B792" i="5"/>
  <c r="A793" i="5"/>
  <c r="B793" i="5"/>
  <c r="A794" i="5"/>
  <c r="B794" i="5"/>
  <c r="A795" i="5"/>
  <c r="B795" i="5"/>
  <c r="A796" i="5"/>
  <c r="B796" i="5"/>
  <c r="A797" i="5"/>
  <c r="B797" i="5"/>
  <c r="A798" i="5"/>
  <c r="B798" i="5"/>
  <c r="A799" i="5"/>
  <c r="B799" i="5"/>
  <c r="A800" i="5"/>
  <c r="B800" i="5"/>
  <c r="A801" i="5"/>
  <c r="B801" i="5"/>
  <c r="A802" i="5"/>
  <c r="B802" i="5"/>
  <c r="A803" i="5"/>
  <c r="B803" i="5"/>
  <c r="A804" i="5"/>
  <c r="B804" i="5"/>
  <c r="A805" i="5"/>
  <c r="B805" i="5"/>
  <c r="A806" i="5"/>
  <c r="B806" i="5"/>
  <c r="A807" i="5"/>
  <c r="B807" i="5"/>
  <c r="A808" i="5"/>
  <c r="B808" i="5"/>
  <c r="A809" i="5"/>
  <c r="B809" i="5"/>
  <c r="A810" i="5"/>
  <c r="B810" i="5"/>
  <c r="A811" i="5"/>
  <c r="B811" i="5"/>
  <c r="A812" i="5"/>
  <c r="B812" i="5"/>
  <c r="A813" i="5"/>
  <c r="B813" i="5"/>
  <c r="A814" i="5"/>
  <c r="B814" i="5"/>
  <c r="A815" i="5"/>
  <c r="B815" i="5"/>
  <c r="A816" i="5"/>
  <c r="B816" i="5"/>
  <c r="A817" i="5"/>
  <c r="B817" i="5"/>
  <c r="A818" i="5"/>
  <c r="B818" i="5"/>
  <c r="A819" i="5"/>
  <c r="B819" i="5"/>
  <c r="A820" i="5"/>
  <c r="B820" i="5"/>
  <c r="A821" i="5"/>
  <c r="B821" i="5"/>
  <c r="A822" i="5"/>
  <c r="B822" i="5"/>
  <c r="A823" i="5"/>
  <c r="B823" i="5"/>
  <c r="A824" i="5"/>
  <c r="B824" i="5"/>
  <c r="A825" i="5"/>
  <c r="B825" i="5"/>
  <c r="A826" i="5"/>
  <c r="B826" i="5"/>
  <c r="A827" i="5"/>
  <c r="B827" i="5"/>
  <c r="A828" i="5"/>
  <c r="B828" i="5"/>
  <c r="A829" i="5"/>
  <c r="B829" i="5"/>
  <c r="A830" i="5"/>
  <c r="B830" i="5"/>
  <c r="A831" i="5"/>
  <c r="B831" i="5"/>
  <c r="A832" i="5"/>
  <c r="B832" i="5"/>
  <c r="A833" i="5"/>
  <c r="B833" i="5"/>
  <c r="A834" i="5"/>
  <c r="B834" i="5"/>
  <c r="A835" i="5"/>
  <c r="B835" i="5"/>
  <c r="A836" i="5"/>
  <c r="B836" i="5"/>
  <c r="A837" i="5"/>
  <c r="B837" i="5"/>
  <c r="A838" i="5"/>
  <c r="B838" i="5"/>
  <c r="A839" i="5"/>
  <c r="B839" i="5"/>
  <c r="A840" i="5"/>
  <c r="B840" i="5"/>
  <c r="A841" i="5"/>
  <c r="B841" i="5"/>
  <c r="A842" i="5"/>
  <c r="B842" i="5"/>
  <c r="A843" i="5"/>
  <c r="B843" i="5"/>
  <c r="A844" i="5"/>
  <c r="B844" i="5"/>
  <c r="A845" i="5"/>
  <c r="B845" i="5"/>
  <c r="A846" i="5"/>
  <c r="B846" i="5"/>
  <c r="A847" i="5"/>
  <c r="B847" i="5"/>
  <c r="A848" i="5"/>
  <c r="B848" i="5"/>
  <c r="A849" i="5"/>
  <c r="B849" i="5"/>
  <c r="A850" i="5"/>
  <c r="B850" i="5"/>
  <c r="A851" i="5"/>
  <c r="B851" i="5"/>
  <c r="A852" i="5"/>
  <c r="B852" i="5"/>
  <c r="A853" i="5"/>
  <c r="B853" i="5"/>
  <c r="A854" i="5"/>
  <c r="B854" i="5"/>
  <c r="A855" i="5"/>
  <c r="B855" i="5"/>
  <c r="A856" i="5"/>
  <c r="B856" i="5"/>
  <c r="A857" i="5"/>
  <c r="B857" i="5"/>
  <c r="A858" i="5"/>
  <c r="B858" i="5"/>
  <c r="A859" i="5"/>
  <c r="B859" i="5"/>
  <c r="A860" i="5"/>
  <c r="B860" i="5"/>
  <c r="A861" i="5"/>
  <c r="B861" i="5"/>
  <c r="A862" i="5"/>
  <c r="B862" i="5"/>
  <c r="A863" i="5"/>
  <c r="B863" i="5"/>
  <c r="A864" i="5"/>
  <c r="B864" i="5"/>
  <c r="A865" i="5"/>
  <c r="B865" i="5"/>
  <c r="A866" i="5"/>
  <c r="B866" i="5"/>
  <c r="A867" i="5"/>
  <c r="B867" i="5"/>
  <c r="A868" i="5"/>
  <c r="B868" i="5"/>
  <c r="A869" i="5"/>
  <c r="B869" i="5"/>
  <c r="A870" i="5"/>
  <c r="B870" i="5"/>
  <c r="A871" i="5"/>
  <c r="B871" i="5"/>
  <c r="A872" i="5"/>
  <c r="B872" i="5"/>
  <c r="A873" i="5"/>
  <c r="B873" i="5"/>
  <c r="A874" i="5"/>
  <c r="B874" i="5"/>
  <c r="A875" i="5"/>
  <c r="B875" i="5"/>
  <c r="A876" i="5"/>
  <c r="B876" i="5"/>
  <c r="A877" i="5"/>
  <c r="B877" i="5"/>
  <c r="A878" i="5"/>
  <c r="B878" i="5"/>
  <c r="A879" i="5"/>
  <c r="B879" i="5"/>
  <c r="A880" i="5"/>
  <c r="B880" i="5"/>
  <c r="A881" i="5"/>
  <c r="B881" i="5"/>
  <c r="A882" i="5"/>
  <c r="B882" i="5"/>
  <c r="A883" i="5"/>
  <c r="B883" i="5"/>
  <c r="A884" i="5"/>
  <c r="B884" i="5"/>
  <c r="A885" i="5"/>
  <c r="B885" i="5"/>
  <c r="A886" i="5"/>
  <c r="B886" i="5"/>
  <c r="A887" i="5"/>
  <c r="B887" i="5"/>
  <c r="A888" i="5"/>
  <c r="B888" i="5"/>
  <c r="A889" i="5"/>
  <c r="B889" i="5"/>
  <c r="A890" i="5"/>
  <c r="B890" i="5"/>
  <c r="A891" i="5"/>
  <c r="B891" i="5"/>
  <c r="A892" i="5"/>
  <c r="B892" i="5"/>
  <c r="A893" i="5"/>
  <c r="B893" i="5"/>
  <c r="A894" i="5"/>
  <c r="B894" i="5"/>
  <c r="A895" i="5"/>
  <c r="B895" i="5"/>
  <c r="A896" i="5"/>
  <c r="B896" i="5"/>
  <c r="A897" i="5"/>
  <c r="B897" i="5"/>
  <c r="A898" i="5"/>
  <c r="B898" i="5"/>
  <c r="A899" i="5"/>
  <c r="B899" i="5"/>
  <c r="A900" i="5"/>
  <c r="B900" i="5"/>
  <c r="A901" i="5"/>
  <c r="B901" i="5"/>
  <c r="A902" i="5"/>
  <c r="B902" i="5"/>
  <c r="A903" i="5"/>
  <c r="B903" i="5"/>
  <c r="A904" i="5"/>
  <c r="B904" i="5"/>
  <c r="A905" i="5"/>
  <c r="B905" i="5"/>
  <c r="A906" i="5"/>
  <c r="B906" i="5"/>
  <c r="A907" i="5"/>
  <c r="B907" i="5"/>
  <c r="A908" i="5"/>
  <c r="B908" i="5"/>
  <c r="A909" i="5"/>
  <c r="B909" i="5"/>
  <c r="A910" i="5"/>
  <c r="B910" i="5"/>
  <c r="A911" i="5"/>
  <c r="B911" i="5"/>
  <c r="A912" i="5"/>
  <c r="B912" i="5"/>
  <c r="A913" i="5"/>
  <c r="B913" i="5"/>
  <c r="A914" i="5"/>
  <c r="B914" i="5"/>
  <c r="A915" i="5"/>
  <c r="B915" i="5"/>
  <c r="A916" i="5"/>
  <c r="B916" i="5"/>
  <c r="A917" i="5"/>
  <c r="B917" i="5"/>
  <c r="A918" i="5"/>
  <c r="B918" i="5"/>
  <c r="A919" i="5"/>
  <c r="B919" i="5"/>
  <c r="A920" i="5"/>
  <c r="B920" i="5"/>
  <c r="A921" i="5"/>
  <c r="B921" i="5"/>
  <c r="A922" i="5"/>
  <c r="B922" i="5"/>
  <c r="A923" i="5"/>
  <c r="B923" i="5"/>
  <c r="A924" i="5"/>
  <c r="B924" i="5"/>
  <c r="A925" i="5"/>
  <c r="B925" i="5"/>
  <c r="A926" i="5"/>
  <c r="B926" i="5"/>
  <c r="A927" i="5"/>
  <c r="B927" i="5"/>
  <c r="A928" i="5"/>
  <c r="B928" i="5"/>
  <c r="A929" i="5"/>
  <c r="B929" i="5"/>
  <c r="A930" i="5"/>
  <c r="B930" i="5"/>
  <c r="A931" i="5"/>
  <c r="B931" i="5"/>
  <c r="A932" i="5"/>
  <c r="B932" i="5"/>
  <c r="A933" i="5"/>
  <c r="B933" i="5"/>
  <c r="A934" i="5"/>
  <c r="B934" i="5"/>
  <c r="A935" i="5"/>
  <c r="B935" i="5"/>
  <c r="A936" i="5"/>
  <c r="B936" i="5"/>
  <c r="A937" i="5"/>
  <c r="B937" i="5"/>
  <c r="A938" i="5"/>
  <c r="B938" i="5"/>
  <c r="A939" i="5"/>
  <c r="B939" i="5"/>
  <c r="A940" i="5"/>
  <c r="B940" i="5"/>
  <c r="A941" i="5"/>
  <c r="B941" i="5"/>
  <c r="A942" i="5"/>
  <c r="B942" i="5"/>
  <c r="A943" i="5"/>
  <c r="B943" i="5"/>
  <c r="A944" i="5"/>
  <c r="B944" i="5"/>
  <c r="A945" i="5"/>
  <c r="B945" i="5"/>
  <c r="A946" i="5"/>
  <c r="B946" i="5"/>
  <c r="A947" i="5"/>
  <c r="B947" i="5"/>
  <c r="A948" i="5"/>
  <c r="B948" i="5"/>
  <c r="A949" i="5"/>
  <c r="B949" i="5"/>
  <c r="A950" i="5"/>
  <c r="B950" i="5"/>
  <c r="A951" i="5"/>
  <c r="B951" i="5"/>
  <c r="A952" i="5"/>
  <c r="B952" i="5"/>
  <c r="A953" i="5"/>
  <c r="B953" i="5"/>
  <c r="A954" i="5"/>
  <c r="B954" i="5"/>
  <c r="A955" i="5"/>
  <c r="B955" i="5"/>
  <c r="A956" i="5"/>
  <c r="B956" i="5"/>
  <c r="A957" i="5"/>
  <c r="B957" i="5"/>
  <c r="A958" i="5"/>
  <c r="B958" i="5"/>
  <c r="A959" i="5"/>
  <c r="B959" i="5"/>
  <c r="A960" i="5"/>
  <c r="B960" i="5"/>
  <c r="A961" i="5"/>
  <c r="B961" i="5"/>
  <c r="A962" i="5"/>
  <c r="B962" i="5"/>
  <c r="A963" i="5"/>
  <c r="B963" i="5"/>
  <c r="A964" i="5"/>
  <c r="B964" i="5"/>
  <c r="A965" i="5"/>
  <c r="B965" i="5"/>
  <c r="A966" i="5"/>
  <c r="B966" i="5"/>
  <c r="A967" i="5"/>
  <c r="B967" i="5"/>
  <c r="A968" i="5"/>
  <c r="B968" i="5"/>
  <c r="A969" i="5"/>
  <c r="B969" i="5"/>
  <c r="A970" i="5"/>
  <c r="B970" i="5"/>
  <c r="A971" i="5"/>
  <c r="B971" i="5"/>
  <c r="A972" i="5"/>
  <c r="B972" i="5"/>
  <c r="A973" i="5"/>
  <c r="B973" i="5"/>
  <c r="A974" i="5"/>
  <c r="B974" i="5"/>
  <c r="A975" i="5"/>
  <c r="B975" i="5"/>
  <c r="A976" i="5"/>
  <c r="B976" i="5"/>
  <c r="A977" i="5"/>
  <c r="B977" i="5"/>
  <c r="A978" i="5"/>
  <c r="B978" i="5"/>
  <c r="A979" i="5"/>
  <c r="B979" i="5"/>
  <c r="A980" i="5"/>
  <c r="B980" i="5"/>
  <c r="A981" i="5"/>
  <c r="B981" i="5"/>
  <c r="A982" i="5"/>
  <c r="B982" i="5"/>
  <c r="A983" i="5"/>
  <c r="B983" i="5"/>
  <c r="A984" i="5"/>
  <c r="B984" i="5"/>
  <c r="A985" i="5"/>
  <c r="B985" i="5"/>
  <c r="A986" i="5"/>
  <c r="B986" i="5"/>
  <c r="A987" i="5"/>
  <c r="B987" i="5"/>
  <c r="A988" i="5"/>
  <c r="B988" i="5"/>
  <c r="A989" i="5"/>
  <c r="B989" i="5"/>
  <c r="A990" i="5"/>
  <c r="B990" i="5"/>
  <c r="A991" i="5"/>
  <c r="B991" i="5"/>
  <c r="A992" i="5"/>
  <c r="B992" i="5"/>
  <c r="A993" i="5"/>
  <c r="B993" i="5"/>
  <c r="A994" i="5"/>
  <c r="B994" i="5"/>
  <c r="A995" i="5"/>
  <c r="B995" i="5"/>
  <c r="A996" i="5"/>
  <c r="B996" i="5"/>
  <c r="A997" i="5"/>
  <c r="B997" i="5"/>
  <c r="A998" i="5"/>
  <c r="B998" i="5"/>
  <c r="A999" i="5"/>
  <c r="B999" i="5"/>
  <c r="A1000" i="5"/>
  <c r="B1000" i="5"/>
  <c r="A1001" i="5"/>
  <c r="B1001" i="5"/>
  <c r="A1002" i="5"/>
  <c r="B1002" i="5"/>
  <c r="A1003" i="5"/>
  <c r="B1003" i="5"/>
  <c r="A1004" i="5"/>
  <c r="B1004" i="5"/>
  <c r="A1005" i="5"/>
  <c r="B1005" i="5"/>
  <c r="A1006" i="5"/>
  <c r="B1006" i="5"/>
  <c r="A1007" i="5"/>
  <c r="B1007" i="5"/>
  <c r="A1008" i="5"/>
  <c r="B1008" i="5"/>
  <c r="A1009" i="5"/>
  <c r="B1009" i="5"/>
  <c r="A1010" i="5"/>
  <c r="B1010" i="5"/>
  <c r="A1011" i="5"/>
  <c r="B1011" i="5"/>
  <c r="A1012" i="5"/>
  <c r="B1012" i="5"/>
  <c r="A1013" i="5"/>
  <c r="B1013" i="5"/>
  <c r="A1014" i="5"/>
  <c r="B1014" i="5"/>
  <c r="A1015" i="5"/>
  <c r="B1015" i="5"/>
  <c r="A1016" i="5"/>
  <c r="B1016" i="5"/>
  <c r="A1017" i="5"/>
  <c r="B1017" i="5"/>
  <c r="A1018" i="5"/>
  <c r="B1018" i="5"/>
  <c r="A1019" i="5"/>
  <c r="B1019" i="5"/>
  <c r="A1020" i="5"/>
  <c r="B1020" i="5"/>
  <c r="A1021" i="5"/>
  <c r="B1021" i="5"/>
  <c r="A1022" i="5"/>
  <c r="B1022" i="5"/>
  <c r="A1023" i="5"/>
  <c r="B1023" i="5"/>
  <c r="A1024" i="5"/>
  <c r="B1024" i="5"/>
  <c r="A1025" i="5"/>
  <c r="B1025" i="5"/>
  <c r="A1026" i="5"/>
  <c r="B1026" i="5"/>
  <c r="A1027" i="5"/>
  <c r="B1027" i="5"/>
  <c r="A1028" i="5"/>
  <c r="B1028" i="5"/>
  <c r="A1029" i="5"/>
  <c r="B1029" i="5"/>
  <c r="A1030" i="5"/>
  <c r="B1030" i="5"/>
  <c r="A1031" i="5"/>
  <c r="B1031" i="5"/>
  <c r="A1032" i="5"/>
  <c r="B1032" i="5"/>
  <c r="A1033" i="5"/>
  <c r="B1033" i="5"/>
  <c r="A1034" i="5"/>
  <c r="B1034" i="5"/>
  <c r="A1035" i="5"/>
  <c r="B1035" i="5"/>
  <c r="A1036" i="5"/>
  <c r="B1036" i="5"/>
  <c r="A1037" i="5"/>
  <c r="B1037" i="5"/>
  <c r="A1038" i="5"/>
  <c r="B1038" i="5"/>
  <c r="A1039" i="5"/>
  <c r="B1039" i="5"/>
  <c r="A1040" i="5"/>
  <c r="B1040" i="5"/>
  <c r="A1041" i="5"/>
  <c r="B1041" i="5"/>
  <c r="A1042" i="5"/>
  <c r="B1042" i="5"/>
  <c r="A1043" i="5"/>
  <c r="B1043" i="5"/>
  <c r="A1044" i="5"/>
  <c r="B1044" i="5"/>
  <c r="A1045" i="5"/>
  <c r="B1045" i="5"/>
  <c r="A1046" i="5"/>
  <c r="B1046" i="5"/>
  <c r="A1047" i="5"/>
  <c r="B1047" i="5"/>
  <c r="A1048" i="5"/>
  <c r="B1048" i="5"/>
  <c r="A1049" i="5"/>
  <c r="B1049" i="5"/>
  <c r="A1050" i="5"/>
  <c r="B1050" i="5"/>
  <c r="A1051" i="5"/>
  <c r="B1051" i="5"/>
  <c r="A1052" i="5"/>
  <c r="B1052" i="5"/>
  <c r="A1053" i="5"/>
  <c r="B1053" i="5"/>
  <c r="A1054" i="5"/>
  <c r="B1054" i="5"/>
  <c r="A1055" i="5"/>
  <c r="B1055" i="5"/>
  <c r="A1056" i="5"/>
  <c r="B1056" i="5"/>
  <c r="A1057" i="5"/>
  <c r="B1057" i="5"/>
  <c r="A1058" i="5"/>
  <c r="B1058" i="5"/>
  <c r="A1059" i="5"/>
  <c r="B1059" i="5"/>
  <c r="A1060" i="5"/>
  <c r="B1060" i="5"/>
  <c r="A1061" i="5"/>
  <c r="B1061" i="5"/>
  <c r="A1062" i="5"/>
  <c r="B1062" i="5"/>
  <c r="A1063" i="5"/>
  <c r="B1063" i="5"/>
  <c r="A1064" i="5"/>
  <c r="B1064" i="5"/>
  <c r="A1065" i="5"/>
  <c r="B1065" i="5"/>
  <c r="A1066" i="5"/>
  <c r="B1066" i="5"/>
  <c r="A1067" i="5"/>
  <c r="B1067" i="5"/>
  <c r="A1068" i="5"/>
  <c r="B1068" i="5"/>
  <c r="A1069" i="5"/>
  <c r="B1069" i="5"/>
  <c r="A1070" i="5"/>
  <c r="B1070" i="5"/>
  <c r="A1071" i="5"/>
  <c r="B1071" i="5"/>
  <c r="A1072" i="5"/>
  <c r="B1072" i="5"/>
  <c r="A1073" i="5"/>
  <c r="B1073" i="5"/>
  <c r="A1074" i="5"/>
  <c r="B1074" i="5"/>
  <c r="A1075" i="5"/>
  <c r="B1075" i="5"/>
  <c r="A1076" i="5"/>
  <c r="B1076" i="5"/>
  <c r="A1077" i="5"/>
  <c r="B1077" i="5"/>
  <c r="A1078" i="5"/>
  <c r="B1078" i="5"/>
  <c r="A1079" i="5"/>
  <c r="B1079" i="5"/>
  <c r="A1080" i="5"/>
  <c r="B1080" i="5"/>
  <c r="A1081" i="5"/>
  <c r="B1081" i="5"/>
  <c r="A1082" i="5"/>
  <c r="B1082" i="5"/>
  <c r="A1083" i="5"/>
  <c r="B1083" i="5"/>
  <c r="A1084" i="5"/>
  <c r="B1084" i="5"/>
  <c r="A1085" i="5"/>
  <c r="B1085" i="5"/>
  <c r="A1086" i="5"/>
  <c r="B1086" i="5"/>
  <c r="A1087" i="5"/>
  <c r="B1087" i="5"/>
  <c r="A1088" i="5"/>
  <c r="B1088" i="5"/>
  <c r="A1089" i="5"/>
  <c r="B1089" i="5"/>
  <c r="A1090" i="5"/>
  <c r="B1090" i="5"/>
  <c r="A1091" i="5"/>
  <c r="B1091" i="5"/>
  <c r="A1092" i="5"/>
  <c r="B1092" i="5"/>
  <c r="A1093" i="5"/>
  <c r="B1093" i="5"/>
  <c r="A1094" i="5"/>
  <c r="B1094" i="5"/>
  <c r="A1095" i="5"/>
  <c r="B1095" i="5"/>
  <c r="A1096" i="5"/>
  <c r="B1096" i="5"/>
  <c r="A1097" i="5"/>
  <c r="B1097" i="5"/>
  <c r="A1098" i="5"/>
  <c r="B1098" i="5"/>
  <c r="A1099" i="5"/>
  <c r="B1099" i="5"/>
  <c r="A1100" i="5"/>
  <c r="B1100" i="5"/>
  <c r="A1101" i="5"/>
  <c r="B1101" i="5"/>
  <c r="A1102" i="5"/>
  <c r="B1102" i="5"/>
  <c r="A1103" i="5"/>
  <c r="B1103" i="5"/>
  <c r="A1104" i="5"/>
  <c r="B1104" i="5"/>
  <c r="A1105" i="5"/>
  <c r="B1105" i="5"/>
  <c r="A1106" i="5"/>
  <c r="B1106" i="5"/>
  <c r="A1107" i="5"/>
  <c r="B1107" i="5"/>
  <c r="A1108" i="5"/>
  <c r="B1108" i="5"/>
  <c r="A1109" i="5"/>
  <c r="B1109" i="5"/>
  <c r="A1110" i="5"/>
  <c r="B1110" i="5"/>
  <c r="A1111" i="5"/>
  <c r="B1111" i="5"/>
  <c r="A1112" i="5"/>
  <c r="B1112" i="5"/>
  <c r="A1113" i="5"/>
  <c r="B1113" i="5"/>
  <c r="A1114" i="5"/>
  <c r="B1114" i="5"/>
  <c r="A1115" i="5"/>
  <c r="B1115" i="5"/>
  <c r="A1116" i="5"/>
  <c r="B1116" i="5"/>
  <c r="A1117" i="5"/>
  <c r="B1117" i="5"/>
  <c r="A1118" i="5"/>
  <c r="B1118" i="5"/>
  <c r="A1119" i="5"/>
  <c r="B1119" i="5"/>
  <c r="A1120" i="5"/>
  <c r="B1120" i="5"/>
  <c r="A1121" i="5"/>
  <c r="B1121" i="5"/>
  <c r="A1122" i="5"/>
  <c r="B1122" i="5"/>
  <c r="A1123" i="5"/>
  <c r="B1123" i="5"/>
  <c r="A1124" i="5"/>
  <c r="B1124" i="5"/>
  <c r="A1125" i="5"/>
  <c r="B1125" i="5"/>
  <c r="A1126" i="5"/>
  <c r="B1126" i="5"/>
  <c r="A1127" i="5"/>
  <c r="B1127" i="5"/>
  <c r="A1128" i="5"/>
  <c r="B1128" i="5"/>
  <c r="A1129" i="5"/>
  <c r="B1129" i="5"/>
  <c r="A1130" i="5"/>
  <c r="B1130" i="5"/>
  <c r="A1131" i="5"/>
  <c r="B1131" i="5"/>
  <c r="A1132" i="5"/>
  <c r="B1132" i="5"/>
  <c r="A1133" i="5"/>
  <c r="B1133" i="5"/>
  <c r="A1134" i="5"/>
  <c r="B1134" i="5"/>
  <c r="A1135" i="5"/>
  <c r="B1135" i="5"/>
  <c r="A1136" i="5"/>
  <c r="B1136" i="5"/>
  <c r="A1137" i="5"/>
  <c r="B1137" i="5"/>
  <c r="A1138" i="5"/>
  <c r="B1138" i="5"/>
  <c r="A1139" i="5"/>
  <c r="B1139" i="5"/>
  <c r="A1140" i="5"/>
  <c r="B1140" i="5"/>
  <c r="A1141" i="5"/>
  <c r="B1141" i="5"/>
  <c r="A1142" i="5"/>
  <c r="B1142" i="5"/>
  <c r="A1143" i="5"/>
  <c r="B1143" i="5"/>
  <c r="A1144" i="5"/>
  <c r="B1144" i="5"/>
  <c r="A1145" i="5"/>
  <c r="B1145" i="5"/>
  <c r="A1146" i="5"/>
  <c r="B1146" i="5"/>
  <c r="A1147" i="5"/>
  <c r="B1147" i="5"/>
  <c r="A1148" i="5"/>
  <c r="B1148" i="5"/>
  <c r="A1149" i="5"/>
  <c r="B1149" i="5"/>
  <c r="A1150" i="5"/>
  <c r="B1150" i="5"/>
  <c r="A1151" i="5"/>
  <c r="B1151" i="5"/>
  <c r="A1152" i="5"/>
  <c r="B1152" i="5"/>
  <c r="A1153" i="5"/>
  <c r="B1153" i="5"/>
  <c r="A1154" i="5"/>
  <c r="B1154" i="5"/>
  <c r="A1155" i="5"/>
  <c r="B1155" i="5"/>
  <c r="A1156" i="5"/>
  <c r="B1156" i="5"/>
  <c r="A1157" i="5"/>
  <c r="B1157" i="5"/>
  <c r="A1158" i="5"/>
  <c r="B1158" i="5"/>
  <c r="A1159" i="5"/>
  <c r="B1159" i="5"/>
  <c r="A1160" i="5"/>
  <c r="B1160" i="5"/>
  <c r="A1161" i="5"/>
  <c r="B1161" i="5"/>
  <c r="A1162" i="5"/>
  <c r="B1162" i="5"/>
  <c r="A1163" i="5"/>
  <c r="B1163" i="5"/>
  <c r="A1164" i="5"/>
  <c r="B1164" i="5"/>
  <c r="A1165" i="5"/>
  <c r="B1165" i="5"/>
  <c r="A1166" i="5"/>
  <c r="B1166" i="5"/>
  <c r="A1167" i="5"/>
  <c r="B1167" i="5"/>
  <c r="A1168" i="5"/>
  <c r="B1168" i="5"/>
  <c r="A1169" i="5"/>
  <c r="B1169" i="5"/>
  <c r="A1170" i="5"/>
  <c r="B1170" i="5"/>
  <c r="A1171" i="5"/>
  <c r="B1171" i="5"/>
  <c r="A1172" i="5"/>
  <c r="B1172" i="5"/>
  <c r="A1173" i="5"/>
  <c r="B1173" i="5"/>
  <c r="A1174" i="5"/>
  <c r="B1174" i="5"/>
  <c r="A1175" i="5"/>
  <c r="B1175" i="5"/>
  <c r="A1176" i="5"/>
  <c r="B1176" i="5"/>
  <c r="A1177" i="5"/>
  <c r="B1177" i="5"/>
  <c r="A1178" i="5"/>
  <c r="B1178" i="5"/>
  <c r="A1179" i="5"/>
  <c r="B1179" i="5"/>
  <c r="A1180" i="5"/>
  <c r="B1180" i="5"/>
  <c r="A1181" i="5"/>
  <c r="B1181" i="5"/>
  <c r="A1182" i="5"/>
  <c r="B1182" i="5"/>
  <c r="A1183" i="5"/>
  <c r="B1183" i="5"/>
  <c r="A1184" i="5"/>
  <c r="B1184" i="5"/>
  <c r="A1185" i="5"/>
  <c r="B1185" i="5"/>
  <c r="A1186" i="5"/>
  <c r="B1186" i="5"/>
  <c r="A1187" i="5"/>
  <c r="B1187" i="5"/>
  <c r="A1188" i="5"/>
  <c r="B1188" i="5"/>
  <c r="A1189" i="5"/>
  <c r="B1189" i="5"/>
  <c r="A1190" i="5"/>
  <c r="B1190" i="5"/>
  <c r="A1191" i="5"/>
  <c r="B1191" i="5"/>
  <c r="A1192" i="5"/>
  <c r="B1192" i="5"/>
  <c r="A1193" i="5"/>
  <c r="B1193" i="5"/>
  <c r="A1194" i="5"/>
  <c r="B1194" i="5"/>
  <c r="A1195" i="5"/>
  <c r="B1195" i="5"/>
  <c r="A1196" i="5"/>
  <c r="B1196" i="5"/>
  <c r="A1197" i="5"/>
  <c r="B1197" i="5"/>
  <c r="A1198" i="5"/>
  <c r="B1198" i="5"/>
  <c r="A1199" i="5"/>
  <c r="B1199" i="5"/>
  <c r="A1200" i="5"/>
  <c r="B1200" i="5"/>
  <c r="A1201" i="5"/>
  <c r="B1201" i="5"/>
  <c r="A1202" i="5"/>
  <c r="B1202" i="5"/>
  <c r="A1203" i="5"/>
  <c r="B1203" i="5"/>
  <c r="A1204" i="5"/>
  <c r="B1204" i="5"/>
  <c r="A1205" i="5"/>
  <c r="B1205" i="5"/>
  <c r="A1206" i="5"/>
  <c r="B1206" i="5"/>
  <c r="A1207" i="5"/>
  <c r="B1207" i="5"/>
  <c r="A1208" i="5"/>
  <c r="B1208" i="5"/>
  <c r="A1209" i="5"/>
  <c r="B1209" i="5"/>
  <c r="A1210" i="5"/>
  <c r="B1210" i="5"/>
  <c r="A1211" i="5"/>
  <c r="B1211" i="5"/>
  <c r="A1212" i="5"/>
  <c r="B1212" i="5"/>
  <c r="A1213" i="5"/>
  <c r="B1213" i="5"/>
  <c r="A1214" i="5"/>
  <c r="B1214" i="5"/>
  <c r="A1215" i="5"/>
  <c r="B1215" i="5"/>
  <c r="A1216" i="5"/>
  <c r="B1216" i="5"/>
  <c r="A1217" i="5"/>
  <c r="B1217" i="5"/>
  <c r="A1218" i="5"/>
  <c r="B1218" i="5"/>
  <c r="A1219" i="5"/>
  <c r="B1219" i="5"/>
  <c r="A1220" i="5"/>
  <c r="B1220" i="5"/>
  <c r="A1221" i="5"/>
  <c r="B1221" i="5"/>
  <c r="A1222" i="5"/>
  <c r="B1222" i="5"/>
  <c r="A1223" i="5"/>
  <c r="B1223" i="5"/>
  <c r="A1224" i="5"/>
  <c r="B1224" i="5"/>
  <c r="A1225" i="5"/>
  <c r="B1225" i="5"/>
  <c r="A1226" i="5"/>
  <c r="B1226" i="5"/>
  <c r="A1227" i="5"/>
  <c r="B1227" i="5"/>
  <c r="A1228" i="5"/>
  <c r="B1228" i="5"/>
  <c r="A1229" i="5"/>
  <c r="B1229" i="5"/>
  <c r="A1230" i="5"/>
  <c r="B1230" i="5"/>
  <c r="A1231" i="5"/>
  <c r="B1231" i="5"/>
  <c r="A1232" i="5"/>
  <c r="B1232" i="5"/>
  <c r="A1233" i="5"/>
  <c r="B1233" i="5"/>
  <c r="A1234" i="5"/>
  <c r="B1234" i="5"/>
  <c r="A1235" i="5"/>
  <c r="B1235" i="5"/>
  <c r="A1236" i="5"/>
  <c r="B1236" i="5"/>
  <c r="A1237" i="5"/>
  <c r="B1237" i="5"/>
  <c r="A1238" i="5"/>
  <c r="B1238" i="5"/>
  <c r="A1239" i="5"/>
  <c r="B1239" i="5"/>
  <c r="A1240" i="5"/>
  <c r="B1240" i="5"/>
  <c r="A1241" i="5"/>
  <c r="B1241" i="5"/>
  <c r="A1242" i="5"/>
  <c r="B1242" i="5"/>
  <c r="A1243" i="5"/>
  <c r="B1243" i="5"/>
  <c r="A1244" i="5"/>
  <c r="B1244" i="5"/>
  <c r="A1245" i="5"/>
  <c r="B1245" i="5"/>
  <c r="A1246" i="5"/>
  <c r="B1246" i="5"/>
  <c r="A1247" i="5"/>
  <c r="B1247" i="5"/>
  <c r="A1248" i="5"/>
  <c r="B1248" i="5"/>
  <c r="A1249" i="5"/>
  <c r="B1249" i="5"/>
  <c r="A1250" i="5"/>
  <c r="B1250" i="5"/>
  <c r="A1251" i="5"/>
  <c r="B1251" i="5"/>
  <c r="A1252" i="5"/>
  <c r="B1252" i="5"/>
  <c r="A1253" i="5"/>
  <c r="B1253" i="5"/>
  <c r="A1254" i="5"/>
  <c r="B1254" i="5"/>
  <c r="A1255" i="5"/>
  <c r="B1255" i="5"/>
  <c r="A1256" i="5"/>
  <c r="B1256" i="5"/>
  <c r="A1257" i="5"/>
  <c r="B1257" i="5"/>
  <c r="A1258" i="5"/>
  <c r="B1258" i="5"/>
  <c r="A1259" i="5"/>
  <c r="B1259" i="5"/>
  <c r="A1260" i="5"/>
  <c r="B1260" i="5"/>
  <c r="A1261" i="5"/>
  <c r="B1261" i="5"/>
  <c r="A1262" i="5"/>
  <c r="B1262" i="5"/>
  <c r="A1263" i="5"/>
  <c r="B1263" i="5"/>
  <c r="A1264" i="5"/>
  <c r="B1264" i="5"/>
  <c r="A1265" i="5"/>
  <c r="B1265" i="5"/>
  <c r="A1266" i="5"/>
  <c r="B1266" i="5"/>
  <c r="A1267" i="5"/>
  <c r="B1267" i="5"/>
  <c r="A1268" i="5"/>
  <c r="B1268" i="5"/>
  <c r="A1269" i="5"/>
  <c r="B1269" i="5"/>
  <c r="A1270" i="5"/>
  <c r="B1270" i="5"/>
  <c r="A1271" i="5"/>
  <c r="B1271" i="5"/>
  <c r="A1272" i="5"/>
  <c r="B1272" i="5"/>
  <c r="A1273" i="5"/>
  <c r="B1273" i="5"/>
  <c r="A1274" i="5"/>
  <c r="B1274" i="5"/>
  <c r="A1275" i="5"/>
  <c r="B1275" i="5"/>
  <c r="A1276" i="5"/>
  <c r="B1276" i="5"/>
  <c r="A1277" i="5"/>
  <c r="B1277" i="5"/>
  <c r="A1278" i="5"/>
  <c r="B1278" i="5"/>
  <c r="A1279" i="5"/>
  <c r="B1279" i="5"/>
  <c r="A1280" i="5"/>
  <c r="B1280" i="5"/>
  <c r="A1281" i="5"/>
  <c r="B1281" i="5"/>
  <c r="A1282" i="5"/>
  <c r="B1282" i="5"/>
  <c r="A1283" i="5"/>
  <c r="B1283" i="5"/>
  <c r="A1284" i="5"/>
  <c r="B1284" i="5"/>
  <c r="A1285" i="5"/>
  <c r="B1285" i="5"/>
  <c r="A1286" i="5"/>
  <c r="B1286" i="5"/>
  <c r="A1287" i="5"/>
  <c r="B1287" i="5"/>
  <c r="A1288" i="5"/>
  <c r="B1288" i="5"/>
  <c r="A1289" i="5"/>
  <c r="B1289" i="5"/>
  <c r="A1290" i="5"/>
  <c r="B1290" i="5"/>
  <c r="A1291" i="5"/>
  <c r="B1291" i="5"/>
  <c r="A1292" i="5"/>
  <c r="B1292" i="5"/>
  <c r="A1293" i="5"/>
  <c r="B1293" i="5"/>
  <c r="A1294" i="5"/>
  <c r="B1294" i="5"/>
  <c r="A1295" i="5"/>
  <c r="B1295" i="5"/>
  <c r="A1296" i="5"/>
  <c r="B1296" i="5"/>
  <c r="A1297" i="5"/>
  <c r="B1297" i="5"/>
  <c r="A1298" i="5"/>
  <c r="B1298" i="5"/>
  <c r="A1299" i="5"/>
  <c r="B1299" i="5"/>
  <c r="A1300" i="5"/>
  <c r="B1300" i="5"/>
  <c r="A1301" i="5"/>
  <c r="B1301" i="5"/>
  <c r="A1302" i="5"/>
  <c r="B1302" i="5"/>
  <c r="A1303" i="5"/>
  <c r="B1303" i="5"/>
  <c r="A1304" i="5"/>
  <c r="B1304" i="5"/>
  <c r="A1305" i="5"/>
  <c r="B1305" i="5"/>
  <c r="A1306" i="5"/>
  <c r="B1306" i="5"/>
  <c r="A1307" i="5"/>
  <c r="B1307" i="5"/>
  <c r="A1308" i="5"/>
  <c r="B1308" i="5"/>
  <c r="A1309" i="5"/>
  <c r="B1309" i="5"/>
  <c r="A1310" i="5"/>
  <c r="B1310" i="5"/>
  <c r="A1311" i="5"/>
  <c r="B1311" i="5"/>
  <c r="A1312" i="5"/>
  <c r="B1312" i="5"/>
  <c r="A1313" i="5"/>
  <c r="B1313" i="5"/>
  <c r="A1314" i="5"/>
  <c r="B1314" i="5"/>
  <c r="A1315" i="5"/>
  <c r="B1315" i="5"/>
  <c r="A1316" i="5"/>
  <c r="B1316" i="5"/>
  <c r="A1317" i="5"/>
  <c r="B1317" i="5"/>
  <c r="A1318" i="5"/>
  <c r="B1318" i="5"/>
  <c r="A1319" i="5"/>
  <c r="B1319" i="5"/>
  <c r="A1320" i="5"/>
  <c r="B1320" i="5"/>
  <c r="A1321" i="5"/>
  <c r="B1321" i="5"/>
  <c r="A1322" i="5"/>
  <c r="B1322" i="5"/>
  <c r="A1323" i="5"/>
  <c r="B1323" i="5"/>
  <c r="A1324" i="5"/>
  <c r="B1324" i="5"/>
  <c r="A1325" i="5"/>
  <c r="B1325" i="5"/>
  <c r="A1326" i="5"/>
  <c r="B1326" i="5"/>
  <c r="A1327" i="5"/>
  <c r="B1327" i="5"/>
  <c r="A1328" i="5"/>
  <c r="B1328" i="5"/>
  <c r="A1329" i="5"/>
  <c r="B1329" i="5"/>
  <c r="A1330" i="5"/>
  <c r="B1330" i="5"/>
  <c r="A1331" i="5"/>
  <c r="B1331" i="5"/>
  <c r="A1332" i="5"/>
  <c r="B1332" i="5"/>
  <c r="A1333" i="5"/>
  <c r="B1333" i="5"/>
  <c r="A1334" i="5"/>
  <c r="B1334" i="5"/>
  <c r="A1335" i="5"/>
  <c r="B1335" i="5"/>
  <c r="A1336" i="5"/>
  <c r="B1336" i="5"/>
  <c r="A1337" i="5"/>
  <c r="B1337" i="5"/>
  <c r="A1338" i="5"/>
  <c r="B1338" i="5"/>
  <c r="A1339" i="5"/>
  <c r="B1339" i="5"/>
  <c r="A1340" i="5"/>
  <c r="B1340" i="5"/>
  <c r="A1341" i="5"/>
  <c r="B1341" i="5"/>
  <c r="A1342" i="5"/>
  <c r="B1342" i="5"/>
  <c r="A1343" i="5"/>
  <c r="B1343" i="5"/>
  <c r="A1344" i="5"/>
  <c r="B1344" i="5"/>
  <c r="A1345" i="5"/>
  <c r="B1345" i="5"/>
  <c r="A1346" i="5"/>
  <c r="B1346" i="5"/>
  <c r="A1347" i="5"/>
  <c r="B1347" i="5"/>
  <c r="A1348" i="5"/>
  <c r="B1348" i="5"/>
  <c r="A1349" i="5"/>
  <c r="B1349" i="5"/>
  <c r="A1350" i="5"/>
  <c r="B1350" i="5"/>
  <c r="A1351" i="5"/>
  <c r="B1351" i="5"/>
  <c r="A1352" i="5"/>
  <c r="B1352" i="5"/>
  <c r="A1353" i="5"/>
  <c r="B1353" i="5"/>
  <c r="A1354" i="5"/>
  <c r="B1354" i="5"/>
  <c r="A1355" i="5"/>
  <c r="B1355" i="5"/>
  <c r="A1356" i="5"/>
  <c r="B1356" i="5"/>
  <c r="A1357" i="5"/>
  <c r="B1357" i="5"/>
  <c r="A1358" i="5"/>
  <c r="B1358" i="5"/>
  <c r="A1359" i="5"/>
  <c r="B1359" i="5"/>
  <c r="A1360" i="5"/>
  <c r="B1360" i="5"/>
  <c r="A1361" i="5"/>
  <c r="B1361" i="5"/>
  <c r="A1362" i="5"/>
  <c r="B1362" i="5"/>
  <c r="A1363" i="5"/>
  <c r="B1363" i="5"/>
  <c r="A1364" i="5"/>
  <c r="B1364" i="5"/>
  <c r="A1365" i="5"/>
  <c r="B1365" i="5"/>
  <c r="A1366" i="5"/>
  <c r="B1366" i="5"/>
  <c r="A1367" i="5"/>
  <c r="B1367" i="5"/>
  <c r="A1368" i="5"/>
  <c r="B1368" i="5"/>
  <c r="A1369" i="5"/>
  <c r="B1369" i="5"/>
  <c r="A1370" i="5"/>
  <c r="B1370" i="5"/>
  <c r="A1371" i="5"/>
  <c r="B1371" i="5"/>
  <c r="A1372" i="5"/>
  <c r="B1372" i="5"/>
  <c r="A1373" i="5"/>
  <c r="B1373" i="5"/>
  <c r="A1374" i="5"/>
  <c r="B1374" i="5"/>
  <c r="A1375" i="5"/>
  <c r="B1375" i="5"/>
  <c r="A1376" i="5"/>
  <c r="B1376" i="5"/>
  <c r="A1377" i="5"/>
  <c r="B1377" i="5"/>
  <c r="A1378" i="5"/>
  <c r="B1378" i="5"/>
  <c r="A1379" i="5"/>
  <c r="B1379" i="5"/>
  <c r="A1380" i="5"/>
  <c r="B1380" i="5"/>
  <c r="A1381" i="5"/>
  <c r="B1381" i="5"/>
  <c r="A1382" i="5"/>
  <c r="B1382" i="5"/>
  <c r="A1383" i="5"/>
  <c r="B1383" i="5"/>
  <c r="A1384" i="5"/>
  <c r="B1384" i="5"/>
  <c r="A1385" i="5"/>
  <c r="B1385" i="5"/>
  <c r="A1386" i="5"/>
  <c r="B1386" i="5"/>
  <c r="A1387" i="5"/>
  <c r="B1387" i="5"/>
  <c r="A1388" i="5"/>
  <c r="B1388" i="5"/>
  <c r="A1389" i="5"/>
  <c r="B1389" i="5"/>
  <c r="A1390" i="5"/>
  <c r="B1390" i="5"/>
  <c r="A1391" i="5"/>
  <c r="B1391" i="5"/>
  <c r="A1392" i="5"/>
  <c r="B1392" i="5"/>
  <c r="A1393" i="5"/>
  <c r="B1393" i="5"/>
  <c r="A1394" i="5"/>
  <c r="B1394" i="5"/>
  <c r="A1395" i="5"/>
  <c r="B1395" i="5"/>
  <c r="A1396" i="5"/>
  <c r="B1396" i="5"/>
  <c r="A1397" i="5"/>
  <c r="B1397" i="5"/>
  <c r="A1398" i="5"/>
  <c r="B1398" i="5"/>
  <c r="A1399" i="5"/>
  <c r="B1399" i="5"/>
  <c r="A1400" i="5"/>
  <c r="B1400" i="5"/>
  <c r="A1401" i="5"/>
  <c r="B1401" i="5"/>
  <c r="A1402" i="5"/>
  <c r="B1402" i="5"/>
  <c r="A1403" i="5"/>
  <c r="B1403" i="5"/>
  <c r="A1404" i="5"/>
  <c r="B1404" i="5"/>
  <c r="A1405" i="5"/>
  <c r="B1405" i="5"/>
  <c r="A1406" i="5"/>
  <c r="B1406" i="5"/>
  <c r="A1407" i="5"/>
  <c r="B1407" i="5"/>
  <c r="A1408" i="5"/>
  <c r="B1408" i="5"/>
  <c r="A1409" i="5"/>
  <c r="B1409" i="5"/>
  <c r="A1410" i="5"/>
  <c r="B1410" i="5"/>
  <c r="A1411" i="5"/>
  <c r="B1411" i="5"/>
  <c r="A1412" i="5"/>
  <c r="B1412" i="5"/>
  <c r="A1413" i="5"/>
  <c r="B1413" i="5"/>
  <c r="A1414" i="5"/>
  <c r="B1414" i="5"/>
  <c r="A1415" i="5"/>
  <c r="B1415" i="5"/>
  <c r="A1416" i="5"/>
  <c r="B1416" i="5"/>
  <c r="A1417" i="5"/>
  <c r="B1417" i="5"/>
  <c r="A1418" i="5"/>
  <c r="B1418" i="5"/>
  <c r="A1419" i="5"/>
  <c r="B1419" i="5"/>
  <c r="A1420" i="5"/>
  <c r="B1420" i="5"/>
  <c r="A1421" i="5"/>
  <c r="B1421" i="5"/>
  <c r="A1422" i="5"/>
  <c r="B1422" i="5"/>
  <c r="A1423" i="5"/>
  <c r="B1423" i="5"/>
  <c r="A1424" i="5"/>
  <c r="B1424" i="5"/>
  <c r="A1425" i="5"/>
  <c r="B1425" i="5"/>
  <c r="A1426" i="5"/>
  <c r="B1426" i="5"/>
  <c r="A1427" i="5"/>
  <c r="B1427" i="5"/>
  <c r="A1428" i="5"/>
  <c r="B1428" i="5"/>
  <c r="A1429" i="5"/>
  <c r="B1429" i="5"/>
  <c r="A1430" i="5"/>
  <c r="B1430" i="5"/>
  <c r="A1431" i="5"/>
  <c r="B1431" i="5"/>
  <c r="A1432" i="5"/>
  <c r="B1432" i="5"/>
  <c r="A1433" i="5"/>
  <c r="B1433" i="5"/>
  <c r="A1434" i="5"/>
  <c r="B1434" i="5"/>
  <c r="A1435" i="5"/>
  <c r="B1435" i="5"/>
  <c r="A1436" i="5"/>
  <c r="B1436" i="5"/>
  <c r="A1437" i="5"/>
  <c r="B1437" i="5"/>
  <c r="A1438" i="5"/>
  <c r="B1438" i="5"/>
  <c r="A1439" i="5"/>
  <c r="B1439" i="5"/>
  <c r="A1440" i="5"/>
  <c r="B1440" i="5"/>
  <c r="A1441" i="5"/>
  <c r="B1441" i="5"/>
  <c r="A1442" i="5"/>
  <c r="B1442" i="5"/>
  <c r="A1443" i="5"/>
  <c r="B1443" i="5"/>
  <c r="A1444" i="5"/>
  <c r="B1444" i="5"/>
  <c r="A1445" i="5"/>
  <c r="B1445" i="5"/>
  <c r="A1446" i="5"/>
  <c r="B1446" i="5"/>
  <c r="A1447" i="5"/>
  <c r="B1447" i="5"/>
  <c r="A1448" i="5"/>
  <c r="B1448" i="5"/>
  <c r="A1449" i="5"/>
  <c r="B1449" i="5"/>
  <c r="A1450" i="5"/>
  <c r="B1450" i="5"/>
  <c r="A1451" i="5"/>
  <c r="B1451" i="5"/>
  <c r="A1452" i="5"/>
  <c r="B1452" i="5"/>
  <c r="A1453" i="5"/>
  <c r="B1453" i="5"/>
  <c r="A1454" i="5"/>
  <c r="B1454" i="5"/>
  <c r="A1455" i="5"/>
  <c r="B1455" i="5"/>
  <c r="A1456" i="5"/>
  <c r="B1456" i="5"/>
  <c r="A1457" i="5"/>
  <c r="B1457" i="5"/>
  <c r="A1458" i="5"/>
  <c r="B1458" i="5"/>
  <c r="A1459" i="5"/>
  <c r="B1459" i="5"/>
  <c r="A1460" i="5"/>
  <c r="B1460" i="5"/>
  <c r="A1461" i="5"/>
  <c r="B1461" i="5"/>
  <c r="A1462" i="5"/>
  <c r="B1462" i="5"/>
  <c r="A1463" i="5"/>
  <c r="B1463" i="5"/>
  <c r="A1464" i="5"/>
  <c r="B1464" i="5"/>
  <c r="A1465" i="5"/>
  <c r="B1465" i="5"/>
  <c r="A1466" i="5"/>
  <c r="B1466" i="5"/>
  <c r="A1467" i="5"/>
  <c r="B1467" i="5"/>
  <c r="A1468" i="5"/>
  <c r="B1468" i="5"/>
  <c r="A1469" i="5"/>
  <c r="B1469" i="5"/>
  <c r="A1470" i="5"/>
  <c r="B1470" i="5"/>
  <c r="A1471" i="5"/>
  <c r="B1471" i="5"/>
  <c r="A1472" i="5"/>
  <c r="B1472" i="5"/>
  <c r="A1473" i="5"/>
  <c r="B1473" i="5"/>
  <c r="A1474" i="5"/>
  <c r="B1474" i="5"/>
  <c r="A1475" i="5"/>
  <c r="B1475" i="5"/>
  <c r="A1476" i="5"/>
  <c r="B1476" i="5"/>
  <c r="A1477" i="5"/>
  <c r="B1477" i="5"/>
  <c r="A1478" i="5"/>
  <c r="B1478" i="5"/>
  <c r="A1479" i="5"/>
  <c r="B1479" i="5"/>
  <c r="A1480" i="5"/>
  <c r="B1480" i="5"/>
  <c r="A1481" i="5"/>
  <c r="B1481" i="5"/>
  <c r="A1482" i="5"/>
  <c r="B1482" i="5"/>
  <c r="A1483" i="5"/>
  <c r="B1483" i="5"/>
  <c r="A1484" i="5"/>
  <c r="B1484" i="5"/>
  <c r="A1485" i="5"/>
  <c r="B1485" i="5"/>
  <c r="A1486" i="5"/>
  <c r="B1486" i="5"/>
  <c r="A1487" i="5"/>
  <c r="B1487" i="5"/>
  <c r="A1488" i="5"/>
  <c r="B1488" i="5"/>
  <c r="A1489" i="5"/>
  <c r="B1489" i="5"/>
  <c r="A1490" i="5"/>
  <c r="B1490" i="5"/>
  <c r="A1491" i="5"/>
  <c r="B1491" i="5"/>
  <c r="A1492" i="5"/>
  <c r="B1492" i="5"/>
  <c r="A1493" i="5"/>
  <c r="B1493" i="5"/>
  <c r="A1494" i="5"/>
  <c r="B1494" i="5"/>
  <c r="A1495" i="5"/>
  <c r="B1495" i="5"/>
  <c r="A1496" i="5"/>
  <c r="B1496" i="5"/>
  <c r="A1497" i="5"/>
  <c r="B1497" i="5"/>
  <c r="A1498" i="5"/>
  <c r="B1498" i="5"/>
  <c r="A1499" i="5"/>
  <c r="B1499" i="5"/>
  <c r="A1500" i="5"/>
  <c r="B1500" i="5"/>
  <c r="A1501" i="5"/>
  <c r="B1501" i="5"/>
  <c r="A1502" i="5"/>
  <c r="B1502" i="5"/>
  <c r="A1503" i="5"/>
  <c r="B1503" i="5"/>
  <c r="A1504" i="5"/>
  <c r="B1504" i="5"/>
  <c r="A1505" i="5"/>
  <c r="B1505" i="5"/>
  <c r="A1506" i="5"/>
  <c r="B1506" i="5"/>
  <c r="A1507" i="5"/>
  <c r="B1507" i="5"/>
  <c r="A1508" i="5"/>
  <c r="B1508" i="5"/>
  <c r="A1509" i="5"/>
  <c r="B1509" i="5"/>
  <c r="A1510" i="5"/>
  <c r="B1510" i="5"/>
  <c r="A1511" i="5"/>
  <c r="B1511" i="5"/>
  <c r="A1512" i="5"/>
  <c r="B1512" i="5"/>
  <c r="A1513" i="5"/>
  <c r="B1513" i="5"/>
  <c r="A1514" i="5"/>
  <c r="B1514" i="5"/>
  <c r="A1515" i="5"/>
  <c r="B1515" i="5"/>
  <c r="A1516" i="5"/>
  <c r="B1516" i="5"/>
  <c r="A1517" i="5"/>
  <c r="B1517" i="5"/>
  <c r="A1518" i="5"/>
  <c r="B1518" i="5"/>
  <c r="A1519" i="5"/>
  <c r="B1519" i="5"/>
  <c r="A1520" i="5"/>
  <c r="B1520" i="5"/>
  <c r="A1521" i="5"/>
  <c r="B1521" i="5"/>
  <c r="A1522" i="5"/>
  <c r="B1522" i="5"/>
  <c r="A1523" i="5"/>
  <c r="B1523" i="5"/>
  <c r="A1524" i="5"/>
  <c r="B1524" i="5"/>
  <c r="A1525" i="5"/>
  <c r="B1525" i="5"/>
  <c r="A1526" i="5"/>
  <c r="B1526" i="5"/>
  <c r="A1527" i="5"/>
  <c r="B1527" i="5"/>
  <c r="A1528" i="5"/>
  <c r="B1528" i="5"/>
  <c r="A1529" i="5"/>
  <c r="B1529" i="5"/>
  <c r="A1530" i="5"/>
  <c r="B1530" i="5"/>
  <c r="A1531" i="5"/>
  <c r="B1531" i="5"/>
  <c r="A1532" i="5"/>
  <c r="B1532" i="5"/>
  <c r="A1533" i="5"/>
  <c r="B1533" i="5"/>
  <c r="A1534" i="5"/>
  <c r="B1534" i="5"/>
  <c r="A1535" i="5"/>
  <c r="B1535" i="5"/>
  <c r="A1536" i="5"/>
  <c r="B1536" i="5"/>
  <c r="A1537" i="5"/>
  <c r="B1537" i="5"/>
  <c r="A1538" i="5"/>
  <c r="B1538" i="5"/>
  <c r="A1539" i="5"/>
  <c r="B1539" i="5"/>
  <c r="A1540" i="5"/>
  <c r="B1540" i="5"/>
  <c r="A1541" i="5"/>
  <c r="B1541" i="5"/>
  <c r="A1542" i="5"/>
  <c r="B1542" i="5"/>
  <c r="A1543" i="5"/>
  <c r="B1543" i="5"/>
  <c r="A1544" i="5"/>
  <c r="B1544" i="5"/>
  <c r="A1545" i="5"/>
  <c r="B1545" i="5"/>
  <c r="A1546" i="5"/>
  <c r="B1546" i="5"/>
  <c r="A1547" i="5"/>
  <c r="B1547" i="5"/>
  <c r="A1548" i="5"/>
  <c r="B1548" i="5"/>
  <c r="A1549" i="5"/>
  <c r="B1549" i="5"/>
  <c r="A1550" i="5"/>
  <c r="B1550" i="5"/>
  <c r="A1551" i="5"/>
  <c r="B1551" i="5"/>
  <c r="A1552" i="5"/>
  <c r="B1552" i="5"/>
  <c r="A1553" i="5"/>
  <c r="B1553" i="5"/>
  <c r="A1554" i="5"/>
  <c r="B1554" i="5"/>
  <c r="A1555" i="5"/>
  <c r="B1555" i="5"/>
  <c r="A1556" i="5"/>
  <c r="B1556" i="5"/>
  <c r="A1557" i="5"/>
  <c r="B1557" i="5"/>
  <c r="A1558" i="5"/>
  <c r="B1558" i="5"/>
  <c r="A1559" i="5"/>
  <c r="B1559" i="5"/>
  <c r="A1560" i="5"/>
  <c r="B1560" i="5"/>
  <c r="A1561" i="5"/>
  <c r="B1561" i="5"/>
  <c r="A1562" i="5"/>
  <c r="B1562" i="5"/>
  <c r="A1563" i="5"/>
  <c r="B1563" i="5"/>
  <c r="A1564" i="5"/>
  <c r="B1564" i="5"/>
  <c r="A1565" i="5"/>
  <c r="B1565" i="5"/>
  <c r="A1566" i="5"/>
  <c r="B1566" i="5"/>
  <c r="A1567" i="5"/>
  <c r="B1567" i="5"/>
  <c r="A1568" i="5"/>
  <c r="B1568" i="5"/>
  <c r="A1569" i="5"/>
  <c r="B1569" i="5"/>
  <c r="A1570" i="5"/>
  <c r="B1570" i="5"/>
  <c r="A1571" i="5"/>
  <c r="B1571" i="5"/>
  <c r="A1572" i="5"/>
  <c r="B1572" i="5"/>
  <c r="A1573" i="5"/>
  <c r="B1573" i="5"/>
  <c r="A1574" i="5"/>
  <c r="B1574" i="5"/>
  <c r="A1575" i="5"/>
  <c r="B1575" i="5"/>
  <c r="A1576" i="5"/>
  <c r="B1576" i="5"/>
  <c r="A1577" i="5"/>
  <c r="B1577" i="5"/>
  <c r="A1578" i="5"/>
  <c r="B1578" i="5"/>
  <c r="A1579" i="5"/>
  <c r="B1579" i="5"/>
  <c r="A1580" i="5"/>
  <c r="B1580" i="5"/>
  <c r="A1581" i="5"/>
  <c r="B1581" i="5"/>
  <c r="A1582" i="5"/>
  <c r="B1582" i="5"/>
  <c r="A1583" i="5"/>
  <c r="B1583" i="5"/>
  <c r="A1584" i="5"/>
  <c r="B1584" i="5"/>
  <c r="A1585" i="5"/>
  <c r="B1585" i="5"/>
  <c r="A1586" i="5"/>
  <c r="B1586" i="5"/>
  <c r="A1587" i="5"/>
  <c r="B1587" i="5"/>
  <c r="A1588" i="5"/>
  <c r="B1588" i="5"/>
  <c r="A1589" i="5"/>
  <c r="B1589" i="5"/>
  <c r="A1590" i="5"/>
  <c r="B1590" i="5"/>
  <c r="A1591" i="5"/>
  <c r="B1591" i="5"/>
  <c r="A1592" i="5"/>
  <c r="B1592" i="5"/>
  <c r="A1593" i="5"/>
  <c r="B1593" i="5"/>
  <c r="A1594" i="5"/>
  <c r="B1594" i="5"/>
  <c r="A1595" i="5"/>
  <c r="B1595" i="5"/>
  <c r="A1596" i="5"/>
  <c r="B1596" i="5"/>
  <c r="A1597" i="5"/>
  <c r="B1597" i="5"/>
  <c r="A1598" i="5"/>
  <c r="B1598" i="5"/>
  <c r="A1599" i="5"/>
  <c r="B1599" i="5"/>
  <c r="A1600" i="5"/>
  <c r="B1600" i="5"/>
  <c r="A1601" i="5"/>
  <c r="B1601" i="5"/>
  <c r="A1602" i="5"/>
  <c r="B1602" i="5"/>
  <c r="A1603" i="5"/>
  <c r="B1603" i="5"/>
  <c r="A1604" i="5"/>
  <c r="B1604" i="5"/>
  <c r="A1605" i="5"/>
  <c r="B1605" i="5"/>
  <c r="A1606" i="5"/>
  <c r="B1606" i="5"/>
  <c r="A1607" i="5"/>
  <c r="B1607" i="5"/>
  <c r="A1608" i="5"/>
  <c r="B1608" i="5"/>
  <c r="A1609" i="5"/>
  <c r="B1609" i="5"/>
  <c r="A1610" i="5"/>
  <c r="B1610" i="5"/>
  <c r="A1611" i="5"/>
  <c r="B1611" i="5"/>
  <c r="A1612" i="5"/>
  <c r="B1612" i="5"/>
  <c r="A1613" i="5"/>
  <c r="B1613" i="5"/>
  <c r="A1614" i="5"/>
  <c r="B1614" i="5"/>
  <c r="A1615" i="5"/>
  <c r="B1615" i="5"/>
  <c r="A1616" i="5"/>
  <c r="B1616" i="5"/>
  <c r="A1617" i="5"/>
  <c r="B1617" i="5"/>
  <c r="A1618" i="5"/>
  <c r="B1618" i="5"/>
  <c r="A1619" i="5"/>
  <c r="B1619" i="5"/>
  <c r="A1620" i="5"/>
  <c r="B1620" i="5"/>
  <c r="A1621" i="5"/>
  <c r="B1621" i="5"/>
  <c r="A1622" i="5"/>
  <c r="B1622" i="5"/>
  <c r="A1623" i="5"/>
  <c r="B1623" i="5"/>
  <c r="A1624" i="5"/>
  <c r="B1624" i="5"/>
  <c r="A1625" i="5"/>
  <c r="B1625" i="5"/>
  <c r="A1626" i="5"/>
  <c r="B1626" i="5"/>
  <c r="A1627" i="5"/>
  <c r="B1627" i="5"/>
  <c r="A1628" i="5"/>
  <c r="B1628" i="5"/>
  <c r="A1629" i="5"/>
  <c r="B1629" i="5"/>
  <c r="A1630" i="5"/>
  <c r="B1630" i="5"/>
  <c r="A1631" i="5"/>
  <c r="B1631" i="5"/>
  <c r="A1632" i="5"/>
  <c r="B1632" i="5"/>
  <c r="A1633" i="5"/>
  <c r="B1633" i="5"/>
  <c r="A1634" i="5"/>
  <c r="B1634" i="5"/>
  <c r="A1635" i="5"/>
  <c r="B1635" i="5"/>
  <c r="A1636" i="5"/>
  <c r="B1636" i="5"/>
  <c r="A1637" i="5"/>
  <c r="B1637" i="5"/>
  <c r="A1638" i="5"/>
  <c r="B1638" i="5"/>
  <c r="A1639" i="5"/>
  <c r="B1639" i="5"/>
  <c r="A1640" i="5"/>
  <c r="B1640" i="5"/>
  <c r="A1641" i="5"/>
  <c r="B1641" i="5"/>
  <c r="A1642" i="5"/>
  <c r="B1642" i="5"/>
  <c r="A1643" i="5"/>
  <c r="B1643" i="5"/>
  <c r="A1644" i="5"/>
  <c r="B1644" i="5"/>
  <c r="A1645" i="5"/>
  <c r="B1645" i="5"/>
  <c r="A1646" i="5"/>
  <c r="B1646" i="5"/>
  <c r="A1647" i="5"/>
  <c r="B1647" i="5"/>
  <c r="A1648" i="5"/>
  <c r="B1648" i="5"/>
  <c r="A1649" i="5"/>
  <c r="B1649" i="5"/>
  <c r="A1650" i="5"/>
  <c r="B1650" i="5"/>
  <c r="A1651" i="5"/>
  <c r="B1651" i="5"/>
  <c r="A1652" i="5"/>
  <c r="B1652" i="5"/>
  <c r="A1653" i="5"/>
  <c r="B1653" i="5"/>
  <c r="A1654" i="5"/>
  <c r="B1654" i="5"/>
  <c r="A1655" i="5"/>
  <c r="B1655" i="5"/>
  <c r="A1656" i="5"/>
  <c r="B1656" i="5"/>
  <c r="A1657" i="5"/>
  <c r="B1657" i="5"/>
  <c r="A1658" i="5"/>
  <c r="B1658" i="5"/>
  <c r="A1659" i="5"/>
  <c r="B1659" i="5"/>
  <c r="A1660" i="5"/>
  <c r="B1660" i="5"/>
  <c r="A1661" i="5"/>
  <c r="B1661" i="5"/>
  <c r="A1662" i="5"/>
  <c r="B1662" i="5"/>
  <c r="A1663" i="5"/>
  <c r="B1663" i="5"/>
  <c r="A1664" i="5"/>
  <c r="B1664" i="5"/>
  <c r="A1665" i="5"/>
  <c r="B1665" i="5"/>
  <c r="A1666" i="5"/>
  <c r="B1666" i="5"/>
  <c r="A1667" i="5"/>
  <c r="B1667" i="5"/>
  <c r="A1668" i="5"/>
  <c r="B1668" i="5"/>
  <c r="A1669" i="5"/>
  <c r="B1669" i="5"/>
  <c r="A1670" i="5"/>
  <c r="B1670" i="5"/>
  <c r="A1671" i="5"/>
  <c r="B1671" i="5"/>
  <c r="A1672" i="5"/>
  <c r="B1672" i="5"/>
  <c r="A1673" i="5"/>
  <c r="B1673" i="5"/>
  <c r="A1674" i="5"/>
  <c r="B1674" i="5"/>
  <c r="A1675" i="5"/>
  <c r="B1675" i="5"/>
  <c r="A1676" i="5"/>
  <c r="B1676" i="5"/>
  <c r="A1677" i="5"/>
  <c r="B1677" i="5"/>
  <c r="A1678" i="5"/>
  <c r="B1678" i="5"/>
  <c r="A1679" i="5"/>
  <c r="B1679" i="5"/>
  <c r="A1680" i="5"/>
  <c r="B1680" i="5"/>
  <c r="A1681" i="5"/>
  <c r="B1681" i="5"/>
  <c r="A1682" i="5"/>
  <c r="B1682" i="5"/>
  <c r="A1683" i="5"/>
  <c r="B1683" i="5"/>
  <c r="A1684" i="5"/>
  <c r="B1684" i="5"/>
  <c r="A1685" i="5"/>
  <c r="B1685" i="5"/>
  <c r="A1686" i="5"/>
  <c r="B1686" i="5"/>
  <c r="A1687" i="5"/>
  <c r="B1687" i="5"/>
  <c r="A1688" i="5"/>
  <c r="B1688" i="5"/>
  <c r="A1689" i="5"/>
  <c r="B1689" i="5"/>
  <c r="A1690" i="5"/>
  <c r="B1690" i="5"/>
  <c r="A1691" i="5"/>
  <c r="B1691" i="5"/>
  <c r="A1692" i="5"/>
  <c r="B1692" i="5"/>
  <c r="A1693" i="5"/>
  <c r="B1693" i="5"/>
  <c r="A1694" i="5"/>
  <c r="B1694" i="5"/>
  <c r="A1695" i="5"/>
  <c r="B1695" i="5"/>
  <c r="A1696" i="5"/>
  <c r="B1696" i="5"/>
  <c r="A1697" i="5"/>
  <c r="B1697" i="5"/>
  <c r="A1698" i="5"/>
  <c r="B1698" i="5"/>
  <c r="A1699" i="5"/>
  <c r="B1699" i="5"/>
  <c r="A1700" i="5"/>
  <c r="B1700" i="5"/>
  <c r="A1701" i="5"/>
  <c r="B1701" i="5"/>
  <c r="A1702" i="5"/>
  <c r="B1702" i="5"/>
  <c r="A1703" i="5"/>
  <c r="B1703" i="5"/>
  <c r="A1704" i="5"/>
  <c r="B1704" i="5"/>
  <c r="A1705" i="5"/>
  <c r="B1705" i="5"/>
  <c r="A1706" i="5"/>
  <c r="B1706" i="5"/>
  <c r="A1707" i="5"/>
  <c r="B1707" i="5"/>
  <c r="A1708" i="5"/>
  <c r="B1708" i="5"/>
  <c r="A1709" i="5"/>
  <c r="B1709" i="5"/>
  <c r="A1710" i="5"/>
  <c r="B1710" i="5"/>
  <c r="A1711" i="5"/>
  <c r="B1711" i="5"/>
  <c r="A1712" i="5"/>
  <c r="B1712" i="5"/>
  <c r="A1713" i="5"/>
  <c r="B1713" i="5"/>
  <c r="A1714" i="5"/>
  <c r="B1714" i="5"/>
  <c r="A1715" i="5"/>
  <c r="B1715" i="5"/>
  <c r="A1716" i="5"/>
  <c r="B1716" i="5"/>
  <c r="A1717" i="5"/>
  <c r="B1717" i="5"/>
  <c r="A1718" i="5"/>
  <c r="B1718" i="5"/>
  <c r="A1719" i="5"/>
  <c r="B1719" i="5"/>
  <c r="A1720" i="5"/>
  <c r="B1720" i="5"/>
  <c r="A1721" i="5"/>
  <c r="B1721" i="5"/>
  <c r="A1722" i="5"/>
  <c r="B1722" i="5"/>
  <c r="A1723" i="5"/>
  <c r="B1723" i="5"/>
  <c r="A1724" i="5"/>
  <c r="B1724" i="5"/>
  <c r="A1725" i="5"/>
  <c r="B1725" i="5"/>
  <c r="A1726" i="5"/>
  <c r="B1726" i="5"/>
  <c r="A1727" i="5"/>
  <c r="B1727" i="5"/>
  <c r="A1728" i="5"/>
  <c r="B1728" i="5"/>
  <c r="A1729" i="5"/>
  <c r="B1729" i="5"/>
  <c r="A1730" i="5"/>
  <c r="B1730" i="5"/>
  <c r="A1731" i="5"/>
  <c r="B1731" i="5"/>
  <c r="A1732" i="5"/>
  <c r="B1732" i="5"/>
  <c r="A1733" i="5"/>
  <c r="B1733" i="5"/>
  <c r="A1734" i="5"/>
  <c r="B1734" i="5"/>
  <c r="A1735" i="5"/>
  <c r="B1735" i="5"/>
  <c r="A1736" i="5"/>
  <c r="B1736" i="5"/>
  <c r="A1737" i="5"/>
  <c r="B1737" i="5"/>
  <c r="A1738" i="5"/>
  <c r="B1738" i="5"/>
  <c r="A1739" i="5"/>
  <c r="B1739" i="5"/>
  <c r="A1740" i="5"/>
  <c r="B1740" i="5"/>
  <c r="A1741" i="5"/>
  <c r="B1741" i="5"/>
  <c r="A1742" i="5"/>
  <c r="B1742" i="5"/>
  <c r="A1743" i="5"/>
  <c r="B1743" i="5"/>
  <c r="A1744" i="5"/>
  <c r="B1744" i="5"/>
  <c r="A1745" i="5"/>
  <c r="B1745" i="5"/>
  <c r="A1746" i="5"/>
  <c r="B1746" i="5"/>
  <c r="A1747" i="5"/>
  <c r="B1747" i="5"/>
  <c r="A1748" i="5"/>
  <c r="B1748" i="5"/>
  <c r="A1749" i="5"/>
  <c r="B1749" i="5"/>
  <c r="A1750" i="5"/>
  <c r="B1750" i="5"/>
  <c r="A1751" i="5"/>
  <c r="B1751" i="5"/>
  <c r="A1752" i="5"/>
  <c r="B1752" i="5"/>
  <c r="A1753" i="5"/>
  <c r="B1753" i="5"/>
  <c r="A1754" i="5"/>
  <c r="B1754" i="5"/>
  <c r="A1755" i="5"/>
  <c r="B1755" i="5"/>
  <c r="A1756" i="5"/>
  <c r="B1756" i="5"/>
  <c r="A1757" i="5"/>
  <c r="B1757" i="5"/>
  <c r="A1758" i="5"/>
  <c r="B1758" i="5"/>
  <c r="A1759" i="5"/>
  <c r="B1759" i="5"/>
  <c r="A1760" i="5"/>
  <c r="B1760" i="5"/>
  <c r="A1761" i="5"/>
  <c r="B1761" i="5"/>
  <c r="A1762" i="5"/>
  <c r="B1762" i="5"/>
  <c r="A1763" i="5"/>
  <c r="B1763" i="5"/>
  <c r="A1764" i="5"/>
  <c r="B1764" i="5"/>
  <c r="A1765" i="5"/>
  <c r="B1765" i="5"/>
  <c r="A1766" i="5"/>
  <c r="B1766" i="5"/>
  <c r="A1767" i="5"/>
  <c r="B1767" i="5"/>
  <c r="A1768" i="5"/>
  <c r="B1768" i="5"/>
  <c r="A1769" i="5"/>
  <c r="B1769" i="5"/>
  <c r="A1770" i="5"/>
  <c r="B1770" i="5"/>
  <c r="A1771" i="5"/>
  <c r="B1771" i="5"/>
  <c r="A1772" i="5"/>
  <c r="B1772" i="5"/>
  <c r="A1773" i="5"/>
  <c r="B1773" i="5"/>
  <c r="A1774" i="5"/>
  <c r="B1774" i="5"/>
  <c r="A1775" i="5"/>
  <c r="B1775" i="5"/>
  <c r="A1776" i="5"/>
  <c r="B1776" i="5"/>
  <c r="A1777" i="5"/>
  <c r="B1777" i="5"/>
  <c r="A1778" i="5"/>
  <c r="B1778" i="5"/>
  <c r="A1779" i="5"/>
  <c r="B1779" i="5"/>
  <c r="A1780" i="5"/>
  <c r="B1780" i="5"/>
  <c r="A1781" i="5"/>
  <c r="B1781" i="5"/>
  <c r="A1782" i="5"/>
  <c r="B1782" i="5"/>
  <c r="A1783" i="5"/>
  <c r="B1783" i="5"/>
  <c r="A1784" i="5"/>
  <c r="B1784" i="5"/>
  <c r="A1785" i="5"/>
  <c r="B1785" i="5"/>
  <c r="A1786" i="5"/>
  <c r="B1786" i="5"/>
  <c r="A1787" i="5"/>
  <c r="B1787" i="5"/>
  <c r="A1788" i="5"/>
  <c r="B1788" i="5"/>
  <c r="A1789" i="5"/>
  <c r="B1789" i="5"/>
  <c r="A1790" i="5"/>
  <c r="B1790" i="5"/>
  <c r="A1791" i="5"/>
  <c r="B1791" i="5"/>
  <c r="A1792" i="5"/>
  <c r="B1792" i="5"/>
  <c r="A1793" i="5"/>
  <c r="B1793" i="5"/>
  <c r="A1794" i="5"/>
  <c r="B1794" i="5"/>
  <c r="A1795" i="5"/>
  <c r="B1795" i="5"/>
  <c r="A1796" i="5"/>
  <c r="B1796" i="5"/>
  <c r="A1797" i="5"/>
  <c r="B1797" i="5"/>
  <c r="A1798" i="5"/>
  <c r="B1798" i="5"/>
  <c r="A1799" i="5"/>
  <c r="B1799" i="5"/>
  <c r="A1800" i="5"/>
  <c r="B1800" i="5"/>
  <c r="A1801" i="5"/>
  <c r="B1801" i="5"/>
  <c r="A1802" i="5"/>
  <c r="B1802" i="5"/>
  <c r="A1803" i="5"/>
  <c r="B1803" i="5"/>
  <c r="A1804" i="5"/>
  <c r="B1804" i="5"/>
  <c r="A1805" i="5"/>
  <c r="B1805" i="5"/>
  <c r="A1806" i="5"/>
  <c r="B1806" i="5"/>
  <c r="A1807" i="5"/>
  <c r="B1807" i="5"/>
  <c r="A1808" i="5"/>
  <c r="B1808" i="5"/>
  <c r="A1809" i="5"/>
  <c r="B1809" i="5"/>
  <c r="A1810" i="5"/>
  <c r="B1810" i="5"/>
  <c r="A1811" i="5"/>
  <c r="B1811" i="5"/>
  <c r="A1812" i="5"/>
  <c r="B1812" i="5"/>
  <c r="A1813" i="5"/>
  <c r="B1813" i="5"/>
  <c r="A1814" i="5"/>
  <c r="B1814" i="5"/>
  <c r="A1815" i="5"/>
  <c r="B1815" i="5"/>
  <c r="A1816" i="5"/>
  <c r="B1816" i="5"/>
  <c r="A1817" i="5"/>
  <c r="B1817" i="5"/>
  <c r="A1818" i="5"/>
  <c r="B1818" i="5"/>
  <c r="A1819" i="5"/>
  <c r="B1819" i="5"/>
  <c r="A1820" i="5"/>
  <c r="B1820" i="5"/>
  <c r="A1821" i="5"/>
  <c r="B1821" i="5"/>
  <c r="A1822" i="5"/>
  <c r="B1822" i="5"/>
  <c r="A1823" i="5"/>
  <c r="B1823" i="5"/>
  <c r="A1824" i="5"/>
  <c r="B1824" i="5"/>
  <c r="A1825" i="5"/>
  <c r="B1825" i="5"/>
  <c r="A1826" i="5"/>
  <c r="B1826" i="5"/>
  <c r="A1827" i="5"/>
  <c r="B1827" i="5"/>
  <c r="A1828" i="5"/>
  <c r="B1828" i="5"/>
  <c r="A1829" i="5"/>
  <c r="B1829" i="5"/>
  <c r="A1830" i="5"/>
  <c r="B1830" i="5"/>
  <c r="A1831" i="5"/>
  <c r="B1831" i="5"/>
  <c r="A1832" i="5"/>
  <c r="B1832" i="5"/>
  <c r="A1833" i="5"/>
  <c r="B1833" i="5"/>
  <c r="A1834" i="5"/>
  <c r="B1834" i="5"/>
  <c r="A1835" i="5"/>
  <c r="B1835" i="5"/>
  <c r="A1836" i="5"/>
  <c r="B1836" i="5"/>
  <c r="A1837" i="5"/>
  <c r="B1837" i="5"/>
  <c r="A1838" i="5"/>
  <c r="B1838" i="5"/>
  <c r="A1839" i="5"/>
  <c r="B1839" i="5"/>
  <c r="A1840" i="5"/>
  <c r="B1840" i="5"/>
  <c r="A1841" i="5"/>
  <c r="B1841" i="5"/>
  <c r="A1842" i="5"/>
  <c r="B1842" i="5"/>
  <c r="A1843" i="5"/>
  <c r="B1843" i="5"/>
  <c r="A1844" i="5"/>
  <c r="B1844" i="5"/>
  <c r="A1845" i="5"/>
  <c r="B1845" i="5"/>
  <c r="A1846" i="5"/>
  <c r="B1846" i="5"/>
  <c r="A1847" i="5"/>
  <c r="B1847" i="5"/>
  <c r="A1848" i="5"/>
  <c r="B1848" i="5"/>
  <c r="A1849" i="5"/>
  <c r="B1849" i="5"/>
  <c r="A1850" i="5"/>
  <c r="B1850" i="5"/>
  <c r="A1851" i="5"/>
  <c r="B1851" i="5"/>
  <c r="A1852" i="5"/>
  <c r="B1852" i="5"/>
  <c r="A1853" i="5"/>
  <c r="B1853" i="5"/>
  <c r="A1854" i="5"/>
  <c r="B1854" i="5"/>
  <c r="A1855" i="5"/>
  <c r="B1855" i="5"/>
  <c r="A1856" i="5"/>
  <c r="B1856" i="5"/>
  <c r="A1857" i="5"/>
  <c r="B1857" i="5"/>
  <c r="A1858" i="5"/>
  <c r="B1858" i="5"/>
  <c r="A1859" i="5"/>
  <c r="B1859" i="5"/>
  <c r="A1860" i="5"/>
  <c r="B1860" i="5"/>
  <c r="A1861" i="5"/>
  <c r="B1861" i="5"/>
  <c r="A1862" i="5"/>
  <c r="B1862" i="5"/>
  <c r="A1863" i="5"/>
  <c r="B1863" i="5"/>
  <c r="A1864" i="5"/>
  <c r="B1864" i="5"/>
  <c r="A1865" i="5"/>
  <c r="B1865" i="5"/>
  <c r="A1866" i="5"/>
  <c r="B1866" i="5"/>
  <c r="A1867" i="5"/>
  <c r="B1867" i="5"/>
  <c r="A1868" i="5"/>
  <c r="B1868" i="5"/>
  <c r="A1869" i="5"/>
  <c r="B1869" i="5"/>
  <c r="A1870" i="5"/>
  <c r="B1870" i="5"/>
  <c r="A1871" i="5"/>
  <c r="B1871" i="5"/>
  <c r="A1872" i="5"/>
  <c r="B1872" i="5"/>
  <c r="A1873" i="5"/>
  <c r="B1873" i="5"/>
  <c r="A1874" i="5"/>
  <c r="B1874" i="5"/>
  <c r="A1875" i="5"/>
  <c r="B1875" i="5"/>
  <c r="A1876" i="5"/>
  <c r="B1876" i="5"/>
  <c r="A1877" i="5"/>
  <c r="B1877" i="5"/>
  <c r="A1878" i="5"/>
  <c r="B1878" i="5"/>
  <c r="A1879" i="5"/>
  <c r="B1879" i="5"/>
  <c r="A1880" i="5"/>
  <c r="B1880" i="5"/>
  <c r="A1881" i="5"/>
  <c r="B1881" i="5"/>
  <c r="A1882" i="5"/>
  <c r="B1882" i="5"/>
  <c r="A1883" i="5"/>
  <c r="B1883" i="5"/>
  <c r="A1884" i="5"/>
  <c r="B1884" i="5"/>
  <c r="A1885" i="5"/>
  <c r="B1885" i="5"/>
  <c r="A1886" i="5"/>
  <c r="B1886" i="5"/>
  <c r="A1887" i="5"/>
  <c r="B1887" i="5"/>
  <c r="A1888" i="5"/>
  <c r="B1888" i="5"/>
  <c r="A1889" i="5"/>
  <c r="B1889" i="5"/>
  <c r="A1890" i="5"/>
  <c r="B1890" i="5"/>
  <c r="A1891" i="5"/>
  <c r="B1891" i="5"/>
  <c r="A1892" i="5"/>
  <c r="B1892" i="5"/>
  <c r="A1893" i="5"/>
  <c r="B1893" i="5"/>
  <c r="A1894" i="5"/>
  <c r="B1894" i="5"/>
  <c r="A1895" i="5"/>
  <c r="B1895" i="5"/>
  <c r="A1896" i="5"/>
  <c r="B1896" i="5"/>
  <c r="A1897" i="5"/>
  <c r="B1897" i="5"/>
  <c r="A1898" i="5"/>
  <c r="B1898" i="5"/>
  <c r="A1899" i="5"/>
  <c r="B1899" i="5"/>
  <c r="A1900" i="5"/>
  <c r="B1900" i="5"/>
  <c r="A1901" i="5"/>
  <c r="B1901" i="5"/>
  <c r="A1902" i="5"/>
  <c r="B1902" i="5"/>
  <c r="A1903" i="5"/>
  <c r="B1903" i="5"/>
  <c r="A1904" i="5"/>
  <c r="B1904" i="5"/>
  <c r="A1905" i="5"/>
  <c r="B1905" i="5"/>
  <c r="A1906" i="5"/>
  <c r="B1906" i="5"/>
  <c r="A1907" i="5"/>
  <c r="B1907" i="5"/>
  <c r="A1908" i="5"/>
  <c r="B1908" i="5"/>
  <c r="A1909" i="5"/>
  <c r="B1909" i="5"/>
  <c r="A1910" i="5"/>
  <c r="B1910" i="5"/>
  <c r="A1911" i="5"/>
  <c r="B1911" i="5"/>
  <c r="A1912" i="5"/>
  <c r="B1912" i="5"/>
  <c r="A1913" i="5"/>
  <c r="B1913" i="5"/>
  <c r="A1914" i="5"/>
  <c r="B1914" i="5"/>
  <c r="A1915" i="5"/>
  <c r="B1915" i="5"/>
  <c r="A1916" i="5"/>
  <c r="B1916" i="5"/>
  <c r="A1917" i="5"/>
  <c r="B1917" i="5"/>
  <c r="A1918" i="5"/>
  <c r="B1918" i="5"/>
  <c r="A1919" i="5"/>
  <c r="B1919" i="5"/>
  <c r="A1920" i="5"/>
  <c r="B1920" i="5"/>
  <c r="A1921" i="5"/>
  <c r="B1921" i="5"/>
  <c r="A1922" i="5"/>
  <c r="B1922" i="5"/>
  <c r="A1923" i="5"/>
  <c r="B1923" i="5"/>
  <c r="A1924" i="5"/>
  <c r="B1924" i="5"/>
  <c r="A1925" i="5"/>
  <c r="B1925" i="5"/>
  <c r="A1926" i="5"/>
  <c r="B1926" i="5"/>
  <c r="A1927" i="5"/>
  <c r="B1927" i="5"/>
  <c r="A1928" i="5"/>
  <c r="B1928" i="5"/>
  <c r="A1929" i="5"/>
  <c r="B1929" i="5"/>
  <c r="A1930" i="5"/>
  <c r="B1930" i="5"/>
  <c r="A1931" i="5"/>
  <c r="B1931" i="5"/>
  <c r="A1932" i="5"/>
  <c r="B1932" i="5"/>
  <c r="A1933" i="5"/>
  <c r="B1933" i="5"/>
  <c r="A1934" i="5"/>
  <c r="B1934" i="5"/>
  <c r="A1935" i="5"/>
  <c r="B1935" i="5"/>
  <c r="A1936" i="5"/>
  <c r="B1936" i="5"/>
  <c r="A1937" i="5"/>
  <c r="B1937" i="5"/>
  <c r="A1938" i="5"/>
  <c r="B1938" i="5"/>
  <c r="A1939" i="5"/>
  <c r="B1939" i="5"/>
  <c r="A1940" i="5"/>
  <c r="B1940" i="5"/>
  <c r="A1941" i="5"/>
  <c r="B1941" i="5"/>
  <c r="A1942" i="5"/>
  <c r="B1942" i="5"/>
  <c r="A1943" i="5"/>
  <c r="B1943" i="5"/>
  <c r="A1944" i="5"/>
  <c r="B1944" i="5"/>
  <c r="A1945" i="5"/>
  <c r="B1945" i="5"/>
  <c r="A1946" i="5"/>
  <c r="B1946" i="5"/>
  <c r="A1947" i="5"/>
  <c r="B1947" i="5"/>
  <c r="A1948" i="5"/>
  <c r="B1948" i="5"/>
  <c r="A1949" i="5"/>
  <c r="B1949" i="5"/>
  <c r="A1950" i="5"/>
  <c r="B1950" i="5"/>
  <c r="A1951" i="5"/>
  <c r="B1951" i="5"/>
  <c r="A1952" i="5"/>
  <c r="B1952" i="5"/>
  <c r="A1953" i="5"/>
  <c r="B1953" i="5"/>
  <c r="A1954" i="5"/>
  <c r="B1954" i="5"/>
  <c r="A1955" i="5"/>
  <c r="B1955" i="5"/>
  <c r="A1956" i="5"/>
  <c r="B1956" i="5"/>
  <c r="A1957" i="5"/>
  <c r="B1957" i="5"/>
  <c r="A1958" i="5"/>
  <c r="B1958" i="5"/>
  <c r="A1959" i="5"/>
  <c r="B1959" i="5"/>
  <c r="A1960" i="5"/>
  <c r="B1960" i="5"/>
  <c r="A1961" i="5"/>
  <c r="B1961" i="5"/>
  <c r="A1962" i="5"/>
  <c r="B1962" i="5"/>
  <c r="A1963" i="5"/>
  <c r="B1963" i="5"/>
  <c r="A1964" i="5"/>
  <c r="B1964" i="5"/>
  <c r="A1965" i="5"/>
  <c r="B1965" i="5"/>
  <c r="A1966" i="5"/>
  <c r="B1966" i="5"/>
  <c r="A1967" i="5"/>
  <c r="B1967" i="5"/>
  <c r="A1968" i="5"/>
  <c r="B1968" i="5"/>
  <c r="A1969" i="5"/>
  <c r="B1969" i="5"/>
  <c r="A1970" i="5"/>
  <c r="B1970" i="5"/>
  <c r="A1971" i="5"/>
  <c r="B1971" i="5"/>
  <c r="A1972" i="5"/>
  <c r="B1972" i="5"/>
  <c r="A1973" i="5"/>
  <c r="B1973" i="5"/>
  <c r="A1974" i="5"/>
  <c r="B1974" i="5"/>
  <c r="A1975" i="5"/>
  <c r="B1975" i="5"/>
  <c r="A1976" i="5"/>
  <c r="B1976" i="5"/>
  <c r="A1977" i="5"/>
  <c r="B1977" i="5"/>
  <c r="B231" i="5"/>
  <c r="A231" i="5"/>
  <c r="B332" i="7"/>
  <c r="B150" i="5"/>
  <c r="B105" i="5"/>
  <c r="C8" i="14"/>
  <c r="C8" i="29"/>
  <c r="B8" i="14"/>
  <c r="B8" i="29"/>
  <c r="E142" i="5"/>
  <c r="E143" i="5"/>
  <c r="E144" i="5"/>
  <c r="E145" i="5"/>
  <c r="E146" i="5"/>
  <c r="D142" i="5"/>
  <c r="D143" i="5"/>
  <c r="D144" i="5"/>
  <c r="D145" i="5"/>
  <c r="D146" i="5"/>
  <c r="C142" i="5"/>
  <c r="C143" i="5"/>
  <c r="C144" i="5"/>
  <c r="C145" i="5"/>
  <c r="C146" i="5"/>
  <c r="B142" i="5"/>
  <c r="B143" i="5"/>
  <c r="B144" i="5"/>
  <c r="B145" i="5"/>
  <c r="B146" i="5"/>
  <c r="E141" i="5"/>
  <c r="C141" i="5"/>
  <c r="D141" i="5"/>
  <c r="B141" i="5"/>
  <c r="B136" i="5"/>
  <c r="E105" i="5"/>
  <c r="D105" i="5"/>
  <c r="C105" i="5"/>
  <c r="B1978" i="5"/>
  <c r="B1979" i="5"/>
  <c r="B1980" i="5"/>
  <c r="B1981" i="5"/>
  <c r="B1982" i="5"/>
  <c r="B1983" i="5"/>
  <c r="B1984" i="5"/>
  <c r="B1985" i="5"/>
  <c r="B1986" i="5"/>
  <c r="B1987" i="5"/>
  <c r="A1978" i="5"/>
  <c r="A1979" i="5"/>
  <c r="A1980" i="5"/>
  <c r="A1981" i="5"/>
  <c r="A1982" i="5"/>
  <c r="A1983" i="5"/>
  <c r="A1984" i="5"/>
  <c r="A1985" i="5"/>
  <c r="A1986" i="5"/>
  <c r="A1987" i="5"/>
  <c r="K1748" i="5"/>
  <c r="K1749" i="5"/>
  <c r="B159" i="5"/>
  <c r="B157" i="5"/>
  <c r="B156" i="5"/>
  <c r="B155" i="5"/>
  <c r="B154" i="5"/>
  <c r="B153" i="5"/>
  <c r="B152" i="5"/>
  <c r="B126" i="5"/>
  <c r="B124" i="5"/>
  <c r="B123" i="5"/>
  <c r="B122" i="5"/>
  <c r="B121" i="5"/>
  <c r="B120" i="5"/>
  <c r="B119" i="5"/>
  <c r="B117" i="5"/>
  <c r="B108" i="5"/>
  <c r="B109" i="5"/>
  <c r="B110" i="5"/>
  <c r="B111" i="5"/>
  <c r="B112" i="5"/>
  <c r="B113" i="5"/>
  <c r="B103" i="5"/>
  <c r="B98" i="5"/>
  <c r="B92" i="5"/>
  <c r="B93" i="5"/>
  <c r="B94" i="5"/>
  <c r="B95" i="5"/>
  <c r="B96" i="5"/>
  <c r="B91" i="5"/>
  <c r="B90" i="5"/>
  <c r="B89" i="5"/>
  <c r="B88" i="5"/>
  <c r="B87" i="5"/>
  <c r="B76" i="5"/>
  <c r="B77" i="5"/>
  <c r="B78" i="5"/>
  <c r="B79" i="5"/>
  <c r="B80" i="5"/>
  <c r="B81" i="5"/>
  <c r="B82" i="5"/>
  <c r="B83" i="5"/>
  <c r="B84" i="5"/>
  <c r="B85" i="5"/>
  <c r="B75" i="5"/>
  <c r="B74" i="5"/>
  <c r="B65" i="5"/>
  <c r="B59" i="5"/>
  <c r="B60" i="5"/>
  <c r="B61" i="5"/>
  <c r="B62" i="5"/>
  <c r="B63" i="5"/>
  <c r="B58" i="5"/>
  <c r="B57" i="5"/>
  <c r="B56" i="5"/>
  <c r="B55" i="5"/>
  <c r="B53" i="5"/>
  <c r="B51" i="5" l="1"/>
  <c r="B50" i="5"/>
  <c r="A19" i="7"/>
  <c r="B31" i="14"/>
  <c r="B27" i="28"/>
  <c r="B24" i="30" l="1"/>
  <c r="C213" i="5"/>
  <c r="D213" i="5"/>
  <c r="E213" i="5"/>
  <c r="C207" i="5"/>
  <c r="D207" i="5"/>
  <c r="E207" i="5"/>
  <c r="C208" i="5"/>
  <c r="D208" i="5"/>
  <c r="E208" i="5"/>
  <c r="B19" i="30"/>
  <c r="C209" i="5"/>
  <c r="D209" i="5"/>
  <c r="E209" i="5"/>
  <c r="C210" i="5"/>
  <c r="D210" i="5"/>
  <c r="E210" i="5"/>
  <c r="C211" i="5"/>
  <c r="D211" i="5"/>
  <c r="E211" i="5"/>
  <c r="C205" i="5"/>
  <c r="D205" i="5"/>
  <c r="E205" i="5"/>
  <c r="C201" i="5"/>
  <c r="D201" i="5"/>
  <c r="E201" i="5"/>
  <c r="C202" i="5"/>
  <c r="D202" i="5"/>
  <c r="E202" i="5"/>
  <c r="C203" i="5"/>
  <c r="D203" i="5"/>
  <c r="E203" i="5"/>
  <c r="C204" i="5"/>
  <c r="D204" i="5"/>
  <c r="E204" i="5"/>
  <c r="C176" i="5"/>
  <c r="D176" i="5"/>
  <c r="E176" i="5"/>
  <c r="C165" i="5"/>
  <c r="D165" i="5"/>
  <c r="E165" i="5"/>
  <c r="C166" i="5"/>
  <c r="D166" i="5"/>
  <c r="E166" i="5"/>
  <c r="C167" i="5"/>
  <c r="D167" i="5"/>
  <c r="E167" i="5"/>
  <c r="C168" i="5"/>
  <c r="D168" i="5"/>
  <c r="E168" i="5"/>
  <c r="C169" i="5"/>
  <c r="D169" i="5"/>
  <c r="E169" i="5"/>
  <c r="C170" i="5"/>
  <c r="D170" i="5"/>
  <c r="E170" i="5"/>
  <c r="C171" i="5"/>
  <c r="D171" i="5"/>
  <c r="E171" i="5"/>
  <c r="C172" i="5"/>
  <c r="D172" i="5"/>
  <c r="E172" i="5"/>
  <c r="C173" i="5"/>
  <c r="D173" i="5"/>
  <c r="E173" i="5"/>
  <c r="C174" i="5"/>
  <c r="D174" i="5"/>
  <c r="E174" i="5"/>
  <c r="C175" i="5"/>
  <c r="D175" i="5"/>
  <c r="E175" i="5"/>
  <c r="B25" i="18"/>
  <c r="B21" i="18"/>
  <c r="C178" i="5"/>
  <c r="D178" i="5"/>
  <c r="E178" i="5"/>
  <c r="C180" i="5"/>
  <c r="D180" i="5"/>
  <c r="E180" i="5"/>
  <c r="B39" i="18"/>
  <c r="B38" i="18"/>
  <c r="B37" i="18"/>
  <c r="B36" i="18"/>
  <c r="B35" i="18"/>
  <c r="B34" i="18"/>
  <c r="B33" i="18"/>
  <c r="B32" i="18"/>
  <c r="B31" i="18"/>
  <c r="B30" i="18"/>
  <c r="B29" i="18"/>
  <c r="B28" i="18"/>
  <c r="B27" i="18"/>
  <c r="C196" i="5"/>
  <c r="D196" i="5"/>
  <c r="E196" i="5"/>
  <c r="C182" i="5"/>
  <c r="D182" i="5"/>
  <c r="E182" i="5"/>
  <c r="C183" i="5"/>
  <c r="D183" i="5"/>
  <c r="E183" i="5"/>
  <c r="C184" i="5"/>
  <c r="D184" i="5"/>
  <c r="E184" i="5"/>
  <c r="C185" i="5"/>
  <c r="D185" i="5"/>
  <c r="E185" i="5"/>
  <c r="C186" i="5"/>
  <c r="D186" i="5"/>
  <c r="E186" i="5"/>
  <c r="C187" i="5"/>
  <c r="D187" i="5"/>
  <c r="E187" i="5"/>
  <c r="C188" i="5"/>
  <c r="D188" i="5"/>
  <c r="E188" i="5"/>
  <c r="C189" i="5"/>
  <c r="D189" i="5"/>
  <c r="E189" i="5"/>
  <c r="C190" i="5"/>
  <c r="D190" i="5"/>
  <c r="E190" i="5"/>
  <c r="C191" i="5"/>
  <c r="D191" i="5"/>
  <c r="E191" i="5"/>
  <c r="C192" i="5"/>
  <c r="D192" i="5"/>
  <c r="E192" i="5"/>
  <c r="C193" i="5"/>
  <c r="D193" i="5"/>
  <c r="E193" i="5"/>
  <c r="C194" i="5"/>
  <c r="D194" i="5"/>
  <c r="E194" i="5"/>
  <c r="B24" i="14"/>
  <c r="B25" i="14"/>
  <c r="B26" i="14"/>
  <c r="B27" i="14"/>
  <c r="B28" i="14"/>
  <c r="B23" i="14"/>
  <c r="C136" i="5"/>
  <c r="D136" i="5"/>
  <c r="E136" i="5"/>
  <c r="C159" i="5"/>
  <c r="D159" i="5"/>
  <c r="E159" i="5"/>
  <c r="C150" i="5"/>
  <c r="D150" i="5"/>
  <c r="E150" i="5"/>
  <c r="C152" i="5"/>
  <c r="D152" i="5"/>
  <c r="E152" i="5"/>
  <c r="C153" i="5"/>
  <c r="D153" i="5"/>
  <c r="E153" i="5"/>
  <c r="C154" i="5"/>
  <c r="D154" i="5"/>
  <c r="E154" i="5"/>
  <c r="C155" i="5"/>
  <c r="D155" i="5"/>
  <c r="E155" i="5"/>
  <c r="C156" i="5"/>
  <c r="D156" i="5"/>
  <c r="E156" i="5"/>
  <c r="C157" i="5"/>
  <c r="D157" i="5"/>
  <c r="E157" i="5"/>
  <c r="L104" i="5"/>
  <c r="H104" i="5"/>
  <c r="O223" i="5"/>
  <c r="P223" i="5"/>
  <c r="Q223" i="5"/>
  <c r="R223" i="5"/>
  <c r="S223" i="5"/>
  <c r="N223" i="5"/>
  <c r="G230" i="5"/>
  <c r="H230" i="5"/>
  <c r="I230" i="5"/>
  <c r="J230" i="5"/>
  <c r="K230" i="5"/>
  <c r="F230" i="5"/>
  <c r="B31" i="29"/>
  <c r="B27" i="29"/>
  <c r="B28" i="29"/>
  <c r="B26" i="29"/>
  <c r="B25" i="29"/>
  <c r="B24" i="29"/>
  <c r="B23" i="29"/>
  <c r="B20" i="29"/>
  <c r="C117" i="5"/>
  <c r="D117" i="5"/>
  <c r="E117" i="5"/>
  <c r="C126" i="5"/>
  <c r="D126" i="5"/>
  <c r="E126" i="5"/>
  <c r="C119" i="5"/>
  <c r="D119" i="5"/>
  <c r="E119" i="5"/>
  <c r="C120" i="5"/>
  <c r="D120" i="5"/>
  <c r="E120" i="5"/>
  <c r="C121" i="5"/>
  <c r="D121" i="5"/>
  <c r="E121" i="5"/>
  <c r="C122" i="5"/>
  <c r="D122" i="5"/>
  <c r="E122" i="5"/>
  <c r="C123" i="5"/>
  <c r="D123" i="5"/>
  <c r="E123" i="5"/>
  <c r="C124" i="5"/>
  <c r="D124" i="5"/>
  <c r="E124" i="5"/>
  <c r="C103" i="5"/>
  <c r="D103" i="5"/>
  <c r="E103" i="5"/>
  <c r="C108" i="5"/>
  <c r="D108" i="5"/>
  <c r="E108" i="5"/>
  <c r="C109" i="5"/>
  <c r="D109" i="5"/>
  <c r="E109" i="5"/>
  <c r="C110" i="5"/>
  <c r="D110" i="5"/>
  <c r="E110" i="5"/>
  <c r="C111" i="5"/>
  <c r="D111" i="5"/>
  <c r="E111" i="5"/>
  <c r="C112" i="5"/>
  <c r="D112" i="5"/>
  <c r="E112" i="5"/>
  <c r="C113" i="5"/>
  <c r="D113" i="5"/>
  <c r="E113" i="5"/>
  <c r="B37" i="28"/>
  <c r="B29" i="28"/>
  <c r="B30" i="28"/>
  <c r="B31" i="28"/>
  <c r="B32" i="28"/>
  <c r="B33" i="28"/>
  <c r="B34" i="28"/>
  <c r="B26" i="28"/>
  <c r="B28" i="28"/>
  <c r="B25" i="28"/>
  <c r="C90" i="5"/>
  <c r="D90" i="5"/>
  <c r="E90" i="5"/>
  <c r="C98" i="5"/>
  <c r="D98" i="5"/>
  <c r="E98" i="5"/>
  <c r="C91" i="5"/>
  <c r="D91" i="5"/>
  <c r="E91" i="5"/>
  <c r="C92" i="5"/>
  <c r="D92" i="5"/>
  <c r="E92" i="5"/>
  <c r="C93" i="5"/>
  <c r="D93" i="5"/>
  <c r="E93" i="5"/>
  <c r="C94" i="5"/>
  <c r="D94" i="5"/>
  <c r="E94" i="5"/>
  <c r="C95" i="5"/>
  <c r="D95" i="5"/>
  <c r="E95" i="5"/>
  <c r="C96" i="5"/>
  <c r="D96" i="5"/>
  <c r="E96" i="5"/>
  <c r="C89" i="5"/>
  <c r="D89" i="5"/>
  <c r="E89" i="5"/>
  <c r="C88" i="5"/>
  <c r="D88" i="5"/>
  <c r="E88" i="5"/>
  <c r="C87" i="5"/>
  <c r="D87" i="5"/>
  <c r="E87" i="5"/>
  <c r="B22" i="28"/>
  <c r="C74" i="5"/>
  <c r="D74" i="5"/>
  <c r="E74" i="5"/>
  <c r="B28" i="10"/>
  <c r="B22" i="10"/>
  <c r="B23" i="10"/>
  <c r="B24" i="10"/>
  <c r="B25" i="10"/>
  <c r="B20" i="10"/>
  <c r="B19" i="10"/>
  <c r="B18" i="10"/>
  <c r="B17" i="10"/>
  <c r="B14" i="10"/>
  <c r="B10" i="10"/>
  <c r="B11" i="10"/>
  <c r="B9" i="10"/>
  <c r="C53" i="5"/>
  <c r="D53" i="5"/>
  <c r="E53" i="5"/>
  <c r="C50" i="5"/>
  <c r="D50" i="5"/>
  <c r="E50" i="5"/>
  <c r="C51" i="5"/>
  <c r="D51" i="5"/>
  <c r="E51" i="5"/>
  <c r="C55" i="5"/>
  <c r="D55" i="5"/>
  <c r="E55" i="5"/>
  <c r="A70" i="5"/>
  <c r="C56" i="5"/>
  <c r="D56" i="5"/>
  <c r="E56" i="5"/>
  <c r="C57" i="5"/>
  <c r="E57" i="5"/>
  <c r="C58" i="5"/>
  <c r="D58" i="5"/>
  <c r="E58" i="5"/>
  <c r="C59" i="5"/>
  <c r="D59" i="5"/>
  <c r="E59" i="5"/>
  <c r="C60" i="5"/>
  <c r="D60" i="5"/>
  <c r="E60" i="5"/>
  <c r="C61" i="5"/>
  <c r="D61" i="5"/>
  <c r="E61" i="5"/>
  <c r="C62" i="5"/>
  <c r="D62" i="5"/>
  <c r="E62" i="5"/>
  <c r="C63" i="5"/>
  <c r="D63" i="5"/>
  <c r="E63" i="5"/>
  <c r="C65" i="5"/>
  <c r="D65" i="5"/>
  <c r="E65" i="5"/>
  <c r="C45" i="5"/>
  <c r="D45" i="5"/>
  <c r="E45" i="5"/>
  <c r="C43" i="5"/>
  <c r="D43" i="5"/>
  <c r="E43" i="5"/>
  <c r="C38" i="5"/>
  <c r="D38" i="5"/>
  <c r="E38" i="5"/>
  <c r="C39" i="5"/>
  <c r="D39" i="5"/>
  <c r="E39" i="5"/>
  <c r="C42" i="5"/>
  <c r="D42" i="5"/>
  <c r="E42" i="5"/>
  <c r="C40" i="5"/>
  <c r="D40" i="5"/>
  <c r="E40" i="5"/>
  <c r="C41" i="5"/>
  <c r="D41" i="5"/>
  <c r="E41" i="5"/>
  <c r="C35" i="5"/>
  <c r="D35" i="5"/>
  <c r="E35" i="5"/>
  <c r="C31" i="5"/>
  <c r="D31" i="5"/>
  <c r="E31" i="5"/>
  <c r="C32" i="5"/>
  <c r="D32" i="5"/>
  <c r="E32" i="5"/>
  <c r="C33" i="5"/>
  <c r="D33" i="5"/>
  <c r="E33" i="5"/>
  <c r="C34" i="5"/>
  <c r="D34" i="5"/>
  <c r="E34" i="5"/>
  <c r="C26" i="5"/>
  <c r="D26" i="5"/>
  <c r="E26" i="5"/>
  <c r="N57" i="5"/>
  <c r="P57" i="5" s="1"/>
  <c r="R57" i="5" s="1"/>
  <c r="Q57" i="5"/>
  <c r="N58" i="5"/>
  <c r="C22" i="5"/>
  <c r="D22" i="5"/>
  <c r="E22" i="5"/>
  <c r="C23" i="5"/>
  <c r="D23" i="5"/>
  <c r="E23" i="5"/>
  <c r="C24" i="5"/>
  <c r="D24" i="5"/>
  <c r="E24" i="5"/>
  <c r="C21" i="5"/>
  <c r="D21" i="5"/>
  <c r="E21" i="5"/>
  <c r="C19" i="5"/>
  <c r="D19" i="5"/>
  <c r="E19" i="5"/>
  <c r="C20" i="5"/>
  <c r="D20" i="5"/>
  <c r="E20" i="5"/>
  <c r="C15" i="5"/>
  <c r="D15" i="5"/>
  <c r="E15" i="5"/>
  <c r="C16" i="5"/>
  <c r="D16" i="5"/>
  <c r="E16" i="5"/>
  <c r="C17" i="5"/>
  <c r="D17" i="5"/>
  <c r="E17" i="5"/>
  <c r="C18" i="5"/>
  <c r="D18" i="5"/>
  <c r="E18" i="5"/>
  <c r="E13" i="5"/>
  <c r="D13" i="5"/>
  <c r="C13" i="5"/>
  <c r="E9" i="5"/>
  <c r="E10" i="5"/>
  <c r="E11" i="5"/>
  <c r="E12" i="5"/>
  <c r="D9" i="5"/>
  <c r="D10" i="5"/>
  <c r="D11" i="5"/>
  <c r="D12" i="5"/>
  <c r="C9" i="5"/>
  <c r="C10" i="5"/>
  <c r="C11" i="5"/>
  <c r="C12" i="5"/>
  <c r="Q32" i="5"/>
  <c r="K1742" i="5"/>
  <c r="K1743" i="5"/>
  <c r="K1744" i="5"/>
  <c r="K1745" i="5"/>
  <c r="K1746" i="5"/>
  <c r="K1747" i="5"/>
  <c r="F75" i="5"/>
  <c r="G75" i="5"/>
  <c r="F76" i="5"/>
  <c r="G76" i="5"/>
  <c r="F77" i="5"/>
  <c r="G77" i="5"/>
  <c r="F78" i="5"/>
  <c r="G78" i="5"/>
  <c r="F79" i="5"/>
  <c r="G79" i="5"/>
  <c r="F80" i="5"/>
  <c r="G80" i="5"/>
  <c r="F81" i="5"/>
  <c r="G81" i="5"/>
  <c r="F82" i="5"/>
  <c r="G82" i="5"/>
  <c r="F83" i="5"/>
  <c r="G83" i="5"/>
  <c r="F84" i="5"/>
  <c r="G84" i="5"/>
  <c r="F85" i="5"/>
  <c r="G85" i="5"/>
  <c r="D7" i="28" l="1"/>
  <c r="B177" i="5"/>
  <c r="G177" i="5"/>
  <c r="C177" i="5"/>
  <c r="D177" i="5"/>
  <c r="E177" i="5"/>
  <c r="F177" i="5"/>
  <c r="I104" i="5"/>
  <c r="J104" i="5"/>
  <c r="K104" i="5"/>
  <c r="A25" i="5"/>
  <c r="B18" i="30"/>
  <c r="B17" i="30"/>
  <c r="B71" i="5" l="1"/>
  <c r="O31" i="5"/>
  <c r="O15" i="5" s="1"/>
  <c r="B9" i="18"/>
  <c r="D57" i="5"/>
  <c r="D12" i="7"/>
  <c r="O30" i="5" s="1"/>
  <c r="X36" i="5" s="1"/>
  <c r="D11" i="7"/>
  <c r="O29" i="5" s="1"/>
  <c r="D10" i="7"/>
  <c r="D9" i="7"/>
  <c r="O26" i="5" s="1"/>
  <c r="U36" i="5" s="1"/>
  <c r="H146" i="5"/>
  <c r="D8" i="7"/>
  <c r="O11" i="5" s="1"/>
  <c r="I143" i="5"/>
  <c r="D7" i="7"/>
  <c r="O24" i="5" s="1"/>
  <c r="S36" i="5" s="1"/>
  <c r="D6" i="7"/>
  <c r="O25" i="5" s="1"/>
  <c r="R36" i="5" s="1"/>
  <c r="D5" i="7"/>
  <c r="O7" i="5" s="1"/>
  <c r="D4" i="7"/>
  <c r="O6" i="5" s="1"/>
  <c r="D3" i="7"/>
  <c r="O5" i="5" s="1"/>
  <c r="B3" i="7"/>
  <c r="D2" i="7"/>
  <c r="O4" i="5" s="1"/>
  <c r="G213" i="5"/>
  <c r="F213" i="5"/>
  <c r="G211" i="5"/>
  <c r="F211" i="5"/>
  <c r="G210" i="5"/>
  <c r="F210" i="5"/>
  <c r="G209" i="5"/>
  <c r="F209" i="5"/>
  <c r="G208" i="5"/>
  <c r="F208" i="5"/>
  <c r="G207" i="5"/>
  <c r="F207" i="5"/>
  <c r="G205" i="5"/>
  <c r="F205" i="5"/>
  <c r="G204" i="5"/>
  <c r="F204" i="5"/>
  <c r="G203" i="5"/>
  <c r="F203" i="5"/>
  <c r="G202" i="5"/>
  <c r="F202" i="5"/>
  <c r="G201" i="5"/>
  <c r="F201" i="5"/>
  <c r="G196" i="5"/>
  <c r="F196" i="5"/>
  <c r="G159" i="5"/>
  <c r="F159" i="5"/>
  <c r="G157" i="5"/>
  <c r="G156" i="5"/>
  <c r="G155" i="5"/>
  <c r="G154" i="5"/>
  <c r="G153" i="5"/>
  <c r="G152" i="5"/>
  <c r="G150" i="5"/>
  <c r="G136" i="5"/>
  <c r="F136" i="5"/>
  <c r="G126" i="5"/>
  <c r="G124" i="5"/>
  <c r="G123" i="5"/>
  <c r="G122" i="5"/>
  <c r="G121" i="5"/>
  <c r="G120" i="5"/>
  <c r="G119" i="5"/>
  <c r="G117" i="5"/>
  <c r="G103" i="5"/>
  <c r="F103" i="5"/>
  <c r="G88" i="5"/>
  <c r="G87" i="5"/>
  <c r="G74" i="5"/>
  <c r="G65" i="5"/>
  <c r="G63" i="5"/>
  <c r="G62" i="5"/>
  <c r="G61" i="5"/>
  <c r="G60" i="5"/>
  <c r="G59" i="5"/>
  <c r="G58" i="5"/>
  <c r="G57" i="5"/>
  <c r="G56" i="5"/>
  <c r="G55" i="5"/>
  <c r="G53" i="5"/>
  <c r="G51" i="5"/>
  <c r="G50" i="5"/>
  <c r="G45" i="5"/>
  <c r="F45" i="5"/>
  <c r="G43" i="5"/>
  <c r="F43" i="5"/>
  <c r="G41" i="5"/>
  <c r="F41" i="5"/>
  <c r="G40" i="5"/>
  <c r="F40" i="5"/>
  <c r="G42" i="5"/>
  <c r="F42" i="5"/>
  <c r="G39" i="5"/>
  <c r="F39" i="5"/>
  <c r="G38" i="5"/>
  <c r="F38" i="5"/>
  <c r="G35" i="5"/>
  <c r="F35" i="5"/>
  <c r="G34" i="5"/>
  <c r="F34" i="5"/>
  <c r="G33" i="5"/>
  <c r="F33" i="5"/>
  <c r="G32" i="5"/>
  <c r="F32" i="5"/>
  <c r="G31" i="5"/>
  <c r="F31" i="5"/>
  <c r="G26" i="5"/>
  <c r="F26" i="5"/>
  <c r="A26" i="5"/>
  <c r="G24" i="5"/>
  <c r="F24" i="5"/>
  <c r="A24" i="5"/>
  <c r="G23" i="5"/>
  <c r="F23" i="5"/>
  <c r="A23" i="5"/>
  <c r="G22" i="5"/>
  <c r="F22" i="5"/>
  <c r="A22" i="5"/>
  <c r="G21" i="5"/>
  <c r="F21" i="5"/>
  <c r="A21" i="5"/>
  <c r="G20" i="5"/>
  <c r="F20" i="5"/>
  <c r="G19" i="5"/>
  <c r="F19" i="5"/>
  <c r="G18" i="5"/>
  <c r="F18" i="5"/>
  <c r="G17" i="5"/>
  <c r="F17" i="5"/>
  <c r="G16" i="5"/>
  <c r="F16" i="5"/>
  <c r="G15" i="5"/>
  <c r="F15" i="5"/>
  <c r="G13" i="5"/>
  <c r="F13" i="5"/>
  <c r="G12" i="5"/>
  <c r="F12" i="5"/>
  <c r="G11" i="5"/>
  <c r="F11" i="5"/>
  <c r="G10" i="5"/>
  <c r="F10" i="5"/>
  <c r="G9" i="5"/>
  <c r="F9" i="5"/>
  <c r="G4" i="5"/>
  <c r="F4" i="5"/>
  <c r="E4" i="5"/>
  <c r="D4" i="5"/>
  <c r="C4" i="5"/>
  <c r="S72" i="5"/>
  <c r="N72" i="5"/>
  <c r="P72" i="5" s="1"/>
  <c r="R72" i="5" s="1"/>
  <c r="S71" i="5"/>
  <c r="U32" i="5"/>
  <c r="T32" i="5"/>
  <c r="S32" i="5"/>
  <c r="R32" i="5"/>
  <c r="P32" i="5"/>
  <c r="N32" i="5"/>
  <c r="N71" i="5" s="1"/>
  <c r="P71" i="5" s="1"/>
  <c r="R71" i="5" s="1"/>
  <c r="S69" i="5"/>
  <c r="Q69" i="5"/>
  <c r="O69" i="5"/>
  <c r="S68" i="5"/>
  <c r="Q68" i="5"/>
  <c r="O68" i="5"/>
  <c r="S67" i="5"/>
  <c r="Q67" i="5"/>
  <c r="O67" i="5"/>
  <c r="S66" i="5"/>
  <c r="Q66" i="5"/>
  <c r="O66" i="5"/>
  <c r="S65" i="5"/>
  <c r="Q65" i="5"/>
  <c r="O65" i="5"/>
  <c r="S64" i="5"/>
  <c r="Q64" i="5"/>
  <c r="O64" i="5"/>
  <c r="N23" i="5"/>
  <c r="Q35" i="5" s="1"/>
  <c r="S62" i="5"/>
  <c r="Q62" i="5"/>
  <c r="O62" i="5"/>
  <c r="S61" i="5"/>
  <c r="Q61" i="5"/>
  <c r="O61" i="5"/>
  <c r="S60" i="5"/>
  <c r="Q60" i="5"/>
  <c r="O60" i="5"/>
  <c r="Q72" i="5"/>
  <c r="T56" i="5"/>
  <c r="Q56" i="5"/>
  <c r="Q71" i="5" s="1"/>
  <c r="N56" i="5"/>
  <c r="P56" i="5" s="1"/>
  <c r="R56" i="5" s="1"/>
  <c r="T54" i="5"/>
  <c r="P14" i="5"/>
  <c r="T53" i="5"/>
  <c r="P13" i="5"/>
  <c r="T52" i="5"/>
  <c r="P12" i="5"/>
  <c r="T51" i="5"/>
  <c r="T50" i="5"/>
  <c r="T49" i="5"/>
  <c r="T48" i="5"/>
  <c r="N47" i="5"/>
  <c r="T46" i="5"/>
  <c r="T45" i="5"/>
  <c r="T44" i="5"/>
  <c r="N4" i="5" s="1"/>
  <c r="S107" i="6" a="1"/>
  <c r="S107" i="6" s="1"/>
  <c r="R107" i="6" a="1"/>
  <c r="R107" i="6" s="1"/>
  <c r="Q107" i="6" a="1"/>
  <c r="Q107" i="6" s="1"/>
  <c r="O107" i="6" a="1"/>
  <c r="O107" i="6" s="1"/>
  <c r="I107" i="6" a="1"/>
  <c r="I107" i="6" s="1"/>
  <c r="H107" i="6" a="1"/>
  <c r="H107" i="6" s="1"/>
  <c r="G107" i="6" a="1"/>
  <c r="G107" i="6" s="1"/>
  <c r="E107" i="6" a="1"/>
  <c r="E107" i="6" s="1"/>
  <c r="C107" i="6" a="1"/>
  <c r="B107" i="6" a="1"/>
  <c r="B107" i="6" s="1"/>
  <c r="B62" i="6" a="1"/>
  <c r="B62" i="6" s="1"/>
  <c r="T65" i="5" l="1"/>
  <c r="N8" i="5"/>
  <c r="N49" i="5" s="1"/>
  <c r="P49" i="5" s="1"/>
  <c r="R49" i="5" s="1"/>
  <c r="N12" i="5"/>
  <c r="N28" i="5" s="1"/>
  <c r="V35" i="5" s="1"/>
  <c r="N13" i="5"/>
  <c r="N29" i="5" s="1"/>
  <c r="T61" i="5"/>
  <c r="N5" i="5"/>
  <c r="N9" i="5"/>
  <c r="N25" i="5" s="1"/>
  <c r="T67" i="5"/>
  <c r="N10" i="5"/>
  <c r="T69" i="5"/>
  <c r="N14" i="5"/>
  <c r="N11" i="5"/>
  <c r="N27" i="5" s="1"/>
  <c r="T62" i="5"/>
  <c r="N6" i="5"/>
  <c r="D20" i="14" a="1"/>
  <c r="D20" i="14" s="1"/>
  <c r="D20" i="29" a="1"/>
  <c r="D20" i="29" s="1"/>
  <c r="D27" i="28" a="1"/>
  <c r="D27" i="28" s="1"/>
  <c r="D31" i="14" a="1"/>
  <c r="D31" i="14" s="1"/>
  <c r="D25" i="18" a="1"/>
  <c r="D25" i="18" s="1"/>
  <c r="D21" i="18" a="1"/>
  <c r="D21" i="18" s="1"/>
  <c r="D38" i="18" a="1"/>
  <c r="D38" i="18" s="1"/>
  <c r="D39" i="18" a="1"/>
  <c r="D39" i="18" s="1"/>
  <c r="D28" i="18" a="1"/>
  <c r="D28" i="18" s="1"/>
  <c r="D30" i="18" a="1"/>
  <c r="D30" i="18" s="1"/>
  <c r="D31" i="18" a="1"/>
  <c r="D31" i="18" s="1"/>
  <c r="D27" i="18" a="1"/>
  <c r="D27" i="18" s="1"/>
  <c r="D42" i="18" a="1"/>
  <c r="D42" i="18" s="1"/>
  <c r="D34" i="18" a="1"/>
  <c r="D34" i="18" s="1"/>
  <c r="D36" i="18" a="1"/>
  <c r="D36" i="18" s="1"/>
  <c r="D37" i="18" a="1"/>
  <c r="D37" i="18" s="1"/>
  <c r="D33" i="18" a="1"/>
  <c r="D33" i="18" s="1"/>
  <c r="D35" i="18" a="1"/>
  <c r="D35" i="18" s="1"/>
  <c r="D29" i="18" a="1"/>
  <c r="D29" i="18" s="1"/>
  <c r="D32" i="18" a="1"/>
  <c r="D32" i="18" s="1"/>
  <c r="M104" i="5"/>
  <c r="H124" i="5" a="1"/>
  <c r="H124" i="5" s="1"/>
  <c r="H118" i="5" a="1"/>
  <c r="H118" i="5" s="1"/>
  <c r="H115" i="5" a="1"/>
  <c r="H115" i="5" s="1"/>
  <c r="H121" i="5" a="1"/>
  <c r="H121" i="5" s="1"/>
  <c r="H103" i="5" a="1"/>
  <c r="H103" i="5" s="1"/>
  <c r="H112" i="5" a="1"/>
  <c r="H112" i="5" s="1"/>
  <c r="H106" i="5" a="1"/>
  <c r="H106" i="5" s="1"/>
  <c r="H109" i="5" a="1"/>
  <c r="H109" i="5" s="1"/>
  <c r="O12" i="5"/>
  <c r="O28" i="5"/>
  <c r="V36" i="5" s="1"/>
  <c r="O23" i="5"/>
  <c r="Q36" i="5" s="1"/>
  <c r="O21" i="5"/>
  <c r="O36" i="5" s="1"/>
  <c r="P31" i="5" a="1"/>
  <c r="P31" i="5" s="1"/>
  <c r="P7" i="5" a="1"/>
  <c r="P7" i="5" s="1"/>
  <c r="P23" i="5" a="1"/>
  <c r="P23" i="5" s="1"/>
  <c r="P15" i="5" a="1"/>
  <c r="P15" i="5" s="1"/>
  <c r="I72" i="5"/>
  <c r="J72" i="5" s="1"/>
  <c r="D22" i="28" a="1"/>
  <c r="D22" i="28" s="1"/>
  <c r="D9" i="30" a="1"/>
  <c r="D11" i="30" a="1"/>
  <c r="D11" i="30" s="1"/>
  <c r="D10" i="30" a="1"/>
  <c r="D10" i="30" s="1"/>
  <c r="D28" i="29" a="1"/>
  <c r="D28" i="29" s="1"/>
  <c r="D25" i="28" a="1"/>
  <c r="D25" i="28" s="1"/>
  <c r="D29" i="28" a="1"/>
  <c r="D29" i="28" s="1"/>
  <c r="D26" i="29" a="1"/>
  <c r="D26" i="29" s="1"/>
  <c r="D34" i="28" a="1"/>
  <c r="D34" i="28" s="1"/>
  <c r="D31" i="29" a="1"/>
  <c r="D31" i="29" s="1"/>
  <c r="D14" i="30" a="1"/>
  <c r="D14" i="30" s="1"/>
  <c r="D26" i="28" a="1"/>
  <c r="D26" i="28" s="1"/>
  <c r="D21" i="30" a="1"/>
  <c r="D21" i="30" s="1"/>
  <c r="D20" i="30" a="1"/>
  <c r="D20" i="30" s="1"/>
  <c r="D26" i="27" a="1"/>
  <c r="D26" i="27" s="1"/>
  <c r="D33" i="28" a="1"/>
  <c r="D33" i="28" s="1"/>
  <c r="D8" i="30" a="1"/>
  <c r="D31" i="28" a="1"/>
  <c r="D31" i="28" s="1"/>
  <c r="D37" i="28" a="1"/>
  <c r="D37" i="28" s="1"/>
  <c r="D18" i="30" a="1"/>
  <c r="D18" i="30" s="1"/>
  <c r="D17" i="30" a="1"/>
  <c r="D17" i="30" s="1"/>
  <c r="D24" i="30" a="1"/>
  <c r="D24" i="30" s="1"/>
  <c r="D8" i="27" a="1"/>
  <c r="D19" i="30" a="1"/>
  <c r="D19" i="30" s="1"/>
  <c r="D30" i="28" a="1"/>
  <c r="D30" i="28" s="1"/>
  <c r="D14" i="27" a="1"/>
  <c r="D14" i="27" s="1"/>
  <c r="D32" i="28" a="1"/>
  <c r="D32" i="28" s="1"/>
  <c r="D8" i="29" a="1"/>
  <c r="D28" i="28" a="1"/>
  <c r="D28" i="28" s="1"/>
  <c r="D12" i="27" a="1"/>
  <c r="D12" i="27" s="1"/>
  <c r="D10" i="27" a="1"/>
  <c r="D10" i="27" s="1"/>
  <c r="D12" i="30" a="1"/>
  <c r="D12" i="30" s="1"/>
  <c r="E4" i="29"/>
  <c r="E4" i="27"/>
  <c r="E4" i="28"/>
  <c r="E4" i="30"/>
  <c r="D11" i="27" a="1"/>
  <c r="D11" i="27" s="1"/>
  <c r="D9" i="27" a="1"/>
  <c r="D27" i="29" a="1"/>
  <c r="D27" i="29" s="1"/>
  <c r="D25" i="29" a="1"/>
  <c r="D25" i="29" s="1"/>
  <c r="D24" i="29" a="1"/>
  <c r="D24" i="29" s="1"/>
  <c r="E2" i="8"/>
  <c r="E2" i="27"/>
  <c r="E2" i="30"/>
  <c r="E2" i="29"/>
  <c r="E2" i="28"/>
  <c r="E3" i="18"/>
  <c r="E3" i="28"/>
  <c r="E3" i="30"/>
  <c r="E3" i="27"/>
  <c r="E3" i="29"/>
  <c r="D28" i="14" a="1"/>
  <c r="D28" i="14" s="1"/>
  <c r="E9" i="18"/>
  <c r="G9" i="18"/>
  <c r="H9" i="18"/>
  <c r="I9" i="18"/>
  <c r="D24" i="18" a="1"/>
  <c r="D24" i="18" s="1"/>
  <c r="F9" i="18"/>
  <c r="T115" i="6"/>
  <c r="T104" i="6" s="1"/>
  <c r="O14" i="5"/>
  <c r="O22" i="5"/>
  <c r="P36" i="5" s="1"/>
  <c r="T109" i="6"/>
  <c r="T98" i="6" s="1"/>
  <c r="E92" i="6" s="1"/>
  <c r="C107" i="6"/>
  <c r="T111" i="6"/>
  <c r="T100" i="6" s="1"/>
  <c r="H92" i="6" s="1"/>
  <c r="T114" i="6"/>
  <c r="T103" i="6" s="1"/>
  <c r="O92" i="6" s="1"/>
  <c r="O27" i="5"/>
  <c r="T36" i="5" s="1"/>
  <c r="T110" i="6"/>
  <c r="T99" i="6" s="1"/>
  <c r="G92" i="6" s="1"/>
  <c r="E2" i="17"/>
  <c r="T108" i="6"/>
  <c r="T97" i="6" s="1"/>
  <c r="C92" i="6" s="1"/>
  <c r="T112" i="6"/>
  <c r="T101" i="6" s="1"/>
  <c r="I92" i="6" s="1"/>
  <c r="T116" i="6"/>
  <c r="T105" i="6" s="1"/>
  <c r="Q92" i="6" s="1"/>
  <c r="E3" i="17"/>
  <c r="T113" i="6"/>
  <c r="T102" i="6" s="1"/>
  <c r="K92" i="6" s="1"/>
  <c r="E4" i="17"/>
  <c r="O8" i="5"/>
  <c r="E3" i="10"/>
  <c r="D23" i="29" a="1"/>
  <c r="D23" i="29" s="1"/>
  <c r="E4" i="18"/>
  <c r="O10" i="5"/>
  <c r="E3" i="8"/>
  <c r="D24" i="14" a="1"/>
  <c r="D24" i="14" s="1"/>
  <c r="O20" i="5"/>
  <c r="D23" i="14" a="1"/>
  <c r="D23" i="14" s="1"/>
  <c r="I77" i="5"/>
  <c r="I172" i="5" s="1"/>
  <c r="J172" i="5" s="1"/>
  <c r="I74" i="5"/>
  <c r="J74" i="5" s="1"/>
  <c r="I70" i="5"/>
  <c r="J70" i="5" s="1"/>
  <c r="T64" i="5"/>
  <c r="T68" i="5"/>
  <c r="I83" i="5"/>
  <c r="I76" i="5"/>
  <c r="I171" i="5" s="1"/>
  <c r="J171" i="5" s="1"/>
  <c r="I69" i="5"/>
  <c r="J69" i="5" s="1"/>
  <c r="I81" i="5"/>
  <c r="I164" i="5"/>
  <c r="J164" i="5" s="1"/>
  <c r="I71" i="5"/>
  <c r="N63" i="5"/>
  <c r="I84" i="5"/>
  <c r="D231" i="5" a="1"/>
  <c r="D231" i="5" s="1"/>
  <c r="I73" i="5"/>
  <c r="I75" i="5"/>
  <c r="I78" i="5"/>
  <c r="X41" i="5"/>
  <c r="D9" i="17" a="1"/>
  <c r="D9" i="17" s="1"/>
  <c r="C231" i="5" a="1"/>
  <c r="C231" i="5" s="1"/>
  <c r="I82" i="5"/>
  <c r="P18" i="5" a="1"/>
  <c r="P18" i="5" s="1"/>
  <c r="V47" i="5"/>
  <c r="P2" i="5" a="1"/>
  <c r="P2" i="5" s="1"/>
  <c r="I163" i="5"/>
  <c r="J163" i="5" s="1"/>
  <c r="D23" i="17" a="1"/>
  <c r="D23" i="17" s="1"/>
  <c r="O9" i="5"/>
  <c r="O13" i="5"/>
  <c r="E4" i="8"/>
  <c r="E4" i="10"/>
  <c r="E2" i="10"/>
  <c r="E2" i="14"/>
  <c r="E3" i="14"/>
  <c r="E4" i="14"/>
  <c r="E2" i="18"/>
  <c r="T66" i="5"/>
  <c r="N44" i="5"/>
  <c r="P44" i="5" s="1"/>
  <c r="R44" i="5" s="1"/>
  <c r="N20" i="5"/>
  <c r="N60" i="5" s="1"/>
  <c r="P60" i="5" s="1"/>
  <c r="R60" i="5" s="1"/>
  <c r="T60" i="5"/>
  <c r="D17" i="10" a="1"/>
  <c r="D17" i="10" s="1"/>
  <c r="D20" i="10" a="1"/>
  <c r="D20" i="10" s="1"/>
  <c r="D23" i="10" a="1"/>
  <c r="D23" i="10" s="1"/>
  <c r="D28" i="10" a="1"/>
  <c r="D28" i="10" s="1"/>
  <c r="D26" i="14" a="1"/>
  <c r="D26" i="14" s="1"/>
  <c r="D9" i="8" a="1"/>
  <c r="D10" i="8" a="1"/>
  <c r="D10" i="8" s="1"/>
  <c r="H137" i="5"/>
  <c r="D19" i="8" a="1"/>
  <c r="D19" i="8" s="1"/>
  <c r="D25" i="14" a="1"/>
  <c r="D25" i="14" s="1"/>
  <c r="D27" i="14" a="1"/>
  <c r="D27" i="14" s="1"/>
  <c r="D14" i="8" a="1"/>
  <c r="D14" i="8" s="1"/>
  <c r="D25" i="8" a="1"/>
  <c r="D25" i="8" s="1"/>
  <c r="D21" i="8" a="1"/>
  <c r="D21" i="8" s="1"/>
  <c r="D18" i="8" a="1"/>
  <c r="D18" i="8" s="1"/>
  <c r="D17" i="8" a="1"/>
  <c r="D17" i="8" s="1"/>
  <c r="D20" i="8" a="1"/>
  <c r="D20" i="8" s="1"/>
  <c r="D24" i="8" a="1"/>
  <c r="D24" i="8" s="1"/>
  <c r="D10" i="10" a="1"/>
  <c r="D10" i="10" s="1"/>
  <c r="D19" i="10" a="1"/>
  <c r="D19" i="10" s="1"/>
  <c r="D25" i="10" a="1"/>
  <c r="D25" i="10" s="1"/>
  <c r="D23" i="8" a="1"/>
  <c r="D23" i="8" s="1"/>
  <c r="D12" i="8" a="1"/>
  <c r="D12" i="8" s="1"/>
  <c r="D11" i="8" a="1"/>
  <c r="D11" i="8" s="1"/>
  <c r="D14" i="10" a="1"/>
  <c r="D14" i="10" s="1"/>
  <c r="D22" i="8" a="1"/>
  <c r="D22" i="8" s="1"/>
  <c r="D26" i="8" a="1"/>
  <c r="D26" i="8" s="1"/>
  <c r="D18" i="10" a="1"/>
  <c r="D18" i="10" s="1"/>
  <c r="D21" i="10" a="1"/>
  <c r="D21" i="10" s="1"/>
  <c r="D24" i="10" a="1"/>
  <c r="D24" i="10" s="1"/>
  <c r="D9" i="10" a="1"/>
  <c r="W36" i="5"/>
  <c r="D22" i="10" a="1"/>
  <c r="D22" i="10" s="1"/>
  <c r="D29" i="8" a="1"/>
  <c r="D29" i="8" s="1"/>
  <c r="E16" i="27" l="1"/>
  <c r="E25" i="27"/>
  <c r="I30" i="29"/>
  <c r="I22" i="29"/>
  <c r="E36" i="28"/>
  <c r="I36" i="28"/>
  <c r="I24" i="28"/>
  <c r="I16" i="30"/>
  <c r="I23" i="30"/>
  <c r="H25" i="27"/>
  <c r="I25" i="27"/>
  <c r="I16" i="27"/>
  <c r="N53" i="5"/>
  <c r="P53" i="5" s="1"/>
  <c r="R53" i="5" s="1"/>
  <c r="N50" i="5"/>
  <c r="P50" i="5" s="1"/>
  <c r="R50" i="5" s="1"/>
  <c r="N66" i="5"/>
  <c r="P66" i="5" s="1"/>
  <c r="R66" i="5" s="1"/>
  <c r="T35" i="5"/>
  <c r="N48" i="5"/>
  <c r="P48" i="5" s="1"/>
  <c r="R48" i="5" s="1"/>
  <c r="N52" i="5"/>
  <c r="P52" i="5" s="1"/>
  <c r="R52" i="5" s="1"/>
  <c r="T107" i="6"/>
  <c r="T96" i="6" s="1"/>
  <c r="B52" i="5"/>
  <c r="G25" i="27"/>
  <c r="F25" i="27"/>
  <c r="E23" i="30"/>
  <c r="E16" i="30"/>
  <c r="H16" i="30"/>
  <c r="H23" i="30"/>
  <c r="H16" i="27"/>
  <c r="E22" i="29"/>
  <c r="E30" i="29" s="1"/>
  <c r="H22" i="29"/>
  <c r="H30" i="29"/>
  <c r="E24" i="28"/>
  <c r="H36" i="28"/>
  <c r="H24" i="28"/>
  <c r="E52" i="5"/>
  <c r="D52" i="5"/>
  <c r="F52" i="5"/>
  <c r="C52" i="5"/>
  <c r="G52" i="5"/>
  <c r="F16" i="30"/>
  <c r="G16" i="30"/>
  <c r="D9" i="30"/>
  <c r="D9" i="27"/>
  <c r="D9" i="8"/>
  <c r="G71" i="5"/>
  <c r="F30" i="29"/>
  <c r="D8" i="29"/>
  <c r="F22" i="29"/>
  <c r="G22" i="29"/>
  <c r="G30" i="29"/>
  <c r="G16" i="27"/>
  <c r="D8" i="27"/>
  <c r="D25" i="27" s="1"/>
  <c r="F16" i="27"/>
  <c r="G36" i="28"/>
  <c r="G24" i="28"/>
  <c r="F36" i="28"/>
  <c r="F24" i="28"/>
  <c r="G23" i="30"/>
  <c r="D8" i="30"/>
  <c r="F23" i="30"/>
  <c r="I88" i="5"/>
  <c r="C71" i="5"/>
  <c r="E71" i="5"/>
  <c r="F71" i="5"/>
  <c r="D71" i="5"/>
  <c r="N36" i="5"/>
  <c r="J77" i="5"/>
  <c r="J76" i="5"/>
  <c r="N24" i="5"/>
  <c r="I165" i="5"/>
  <c r="J165" i="5" s="1"/>
  <c r="N54" i="5"/>
  <c r="P54" i="5" s="1"/>
  <c r="R54" i="5" s="1"/>
  <c r="N30" i="5"/>
  <c r="I169" i="5"/>
  <c r="J169" i="5" s="1"/>
  <c r="I173" i="5"/>
  <c r="J173" i="5" s="1"/>
  <c r="J78" i="5"/>
  <c r="I168" i="5"/>
  <c r="J168" i="5" s="1"/>
  <c r="J73" i="5"/>
  <c r="I167" i="5"/>
  <c r="J167" i="5" s="1"/>
  <c r="V49" i="5"/>
  <c r="B5" i="7"/>
  <c r="V48" i="5"/>
  <c r="V50" i="5" s="1"/>
  <c r="W35" i="5"/>
  <c r="N68" i="5"/>
  <c r="P68" i="5" s="1"/>
  <c r="R68" i="5" s="1"/>
  <c r="J71" i="5"/>
  <c r="I166" i="5"/>
  <c r="J166" i="5" s="1"/>
  <c r="N64" i="5"/>
  <c r="P64" i="5" s="1"/>
  <c r="R64" i="5" s="1"/>
  <c r="R35" i="5"/>
  <c r="J75" i="5"/>
  <c r="I170" i="5"/>
  <c r="J170" i="5" s="1"/>
  <c r="C24" i="17" a="1"/>
  <c r="C24" i="17" s="1"/>
  <c r="N51" i="5"/>
  <c r="P51" i="5" s="1"/>
  <c r="R51" i="5" s="1"/>
  <c r="N26" i="5"/>
  <c r="N45" i="5"/>
  <c r="P45" i="5" s="1"/>
  <c r="R45" i="5" s="1"/>
  <c r="N21" i="5"/>
  <c r="N61" i="5" s="1"/>
  <c r="P61" i="5" s="1"/>
  <c r="R61" i="5" s="1"/>
  <c r="N46" i="5"/>
  <c r="P46" i="5" s="1"/>
  <c r="R46" i="5" s="1"/>
  <c r="N22" i="5"/>
  <c r="D9" i="10"/>
  <c r="D9" i="28" l="1" a="1"/>
  <c r="D9" i="28" s="1"/>
  <c r="B92" i="6"/>
  <c r="A1" i="2" s="1" a="1"/>
  <c r="X42" i="5" s="1"/>
  <c r="O17" i="6" a="1"/>
  <c r="O17" i="6" s="1"/>
  <c r="H77" i="6" a="1"/>
  <c r="H77" i="6" s="1"/>
  <c r="G18" i="7" a="1"/>
  <c r="G18" i="7" s="1"/>
  <c r="A136" i="5" a="1"/>
  <c r="C9" i="29" a="1"/>
  <c r="C9" i="29" s="1"/>
  <c r="K163" i="5" a="1"/>
  <c r="K163" i="5" s="1"/>
  <c r="A72" i="7" a="1"/>
  <c r="A72" i="7" s="1"/>
  <c r="C9" i="14" a="1"/>
  <c r="C9" i="14" s="1"/>
  <c r="A249" i="7" a="1"/>
  <c r="A249" i="7" s="1"/>
  <c r="A103" i="5" a="1"/>
  <c r="A103" i="5" s="1"/>
  <c r="A443" i="7" a="1"/>
  <c r="A443" i="7" s="1"/>
  <c r="A59" i="7" a="1"/>
  <c r="A59" i="7" s="1"/>
  <c r="C18" i="7" a="1"/>
  <c r="C18" i="7" s="1"/>
  <c r="A236" i="7" a="1"/>
  <c r="A236" i="7" s="1"/>
  <c r="E18" i="7" a="1"/>
  <c r="E18" i="7" s="1"/>
  <c r="A223" i="7" a="1"/>
  <c r="A223" i="7" s="1"/>
  <c r="D75" i="5" s="1" a="1"/>
  <c r="D75" i="5" s="1"/>
  <c r="A165" i="5" a="1"/>
  <c r="A165" i="5" s="1"/>
  <c r="D10" i="18" s="1" a="1"/>
  <c r="A425" i="7" a="1"/>
  <c r="A425" i="7" s="1"/>
  <c r="A75" i="5" a="1"/>
  <c r="A75" i="5" s="1"/>
  <c r="B10" i="28" a="1"/>
  <c r="B10" i="28" s="1"/>
  <c r="A492" i="7" a="1"/>
  <c r="A492" i="7" s="1"/>
  <c r="E75" i="5" s="1" a="1"/>
  <c r="E75" i="5" s="1"/>
  <c r="A85" i="7" a="1"/>
  <c r="A85" i="7" s="1"/>
  <c r="C75" i="5" s="1" a="1"/>
  <c r="C75" i="5" s="1"/>
  <c r="D16" i="27"/>
  <c r="D23" i="30"/>
  <c r="D16" i="30"/>
  <c r="D36" i="28"/>
  <c r="C10" i="28" a="1"/>
  <c r="C10" i="28" s="1"/>
  <c r="D22" i="29"/>
  <c r="D30" i="29"/>
  <c r="B10" i="18" a="1"/>
  <c r="B10" i="18" s="1"/>
  <c r="C10" i="18" a="1"/>
  <c r="C10" i="18" s="1"/>
  <c r="S35" i="5"/>
  <c r="N65" i="5"/>
  <c r="P65" i="5" s="1"/>
  <c r="R65" i="5" s="1"/>
  <c r="X35" i="5"/>
  <c r="N69" i="5"/>
  <c r="P69" i="5" s="1"/>
  <c r="R69" i="5" s="1"/>
  <c r="D11" i="10" a="1"/>
  <c r="A274" i="7" a="1"/>
  <c r="A274" i="7" s="1"/>
  <c r="A523" i="7" a="1"/>
  <c r="A523" i="7" s="1"/>
  <c r="A110" i="7" a="1"/>
  <c r="A110" i="7" s="1"/>
  <c r="K69" i="5" a="1"/>
  <c r="K69" i="5" s="1"/>
  <c r="B72" i="5" s="1"/>
  <c r="B73" i="5" s="1"/>
  <c r="U35" i="5"/>
  <c r="N67" i="5"/>
  <c r="P67" i="5" s="1"/>
  <c r="R67" i="5" s="1"/>
  <c r="N62" i="5"/>
  <c r="P62" i="5" s="1"/>
  <c r="R62" i="5" s="1"/>
  <c r="P35" i="5"/>
  <c r="C10" i="17" a="1"/>
  <c r="C10" i="17" s="1"/>
  <c r="E13" i="10" l="1"/>
  <c r="E12" i="10" s="1"/>
  <c r="I13" i="10"/>
  <c r="I12" i="10" s="1"/>
  <c r="X45" i="5"/>
  <c r="C12" i="27" s="1"/>
  <c r="X44" i="5"/>
  <c r="C11" i="30" s="1"/>
  <c r="A1" i="2"/>
  <c r="X43" i="5"/>
  <c r="C10" i="30" s="1"/>
  <c r="J128" i="5"/>
  <c r="E231" i="5" s="1" a="1"/>
  <c r="E231" i="5" s="1"/>
  <c r="I231" i="5" s="1" a="1"/>
  <c r="I231" i="5" s="1"/>
  <c r="A136" i="5"/>
  <c r="D10" i="28" a="1"/>
  <c r="D10" i="28" s="1"/>
  <c r="F105" i="5"/>
  <c r="G105" i="5"/>
  <c r="D10" i="18"/>
  <c r="G72" i="5"/>
  <c r="G73" i="5" s="1"/>
  <c r="F72" i="5"/>
  <c r="F73" i="5" s="1"/>
  <c r="C9" i="27"/>
  <c r="C9" i="30"/>
  <c r="D11" i="10"/>
  <c r="D13" i="10" s="1"/>
  <c r="H13" i="10"/>
  <c r="H12" i="10" s="1"/>
  <c r="C9" i="8"/>
  <c r="G13" i="10"/>
  <c r="G12" i="10" s="1"/>
  <c r="F13" i="10"/>
  <c r="F12" i="10" s="1"/>
  <c r="D12" i="10" l="1"/>
  <c r="P22" i="5" a="1"/>
  <c r="P22" i="5" s="1"/>
  <c r="P6" i="5" a="1"/>
  <c r="P6" i="5" s="1"/>
  <c r="C12" i="30"/>
  <c r="D13" i="30" s="1"/>
  <c r="C10" i="8"/>
  <c r="C12" i="8"/>
  <c r="H231" i="5" a="1"/>
  <c r="H231" i="5" s="1"/>
  <c r="P224" i="5" s="1" a="1"/>
  <c r="P224" i="5" s="1"/>
  <c r="J110" i="5" s="1"/>
  <c r="C10" i="27"/>
  <c r="C11" i="27"/>
  <c r="M231" i="5" a="1"/>
  <c r="M231" i="5" s="1"/>
  <c r="K128" i="5" s="1"/>
  <c r="L128" i="5" s="1"/>
  <c r="L231" i="5" a="1"/>
  <c r="L231" i="5" s="1"/>
  <c r="T224" i="5" s="1" a="1"/>
  <c r="T224" i="5" s="1"/>
  <c r="C11" i="8"/>
  <c r="J231" i="5" a="1"/>
  <c r="J231" i="5" s="1"/>
  <c r="L107" i="5" s="1"/>
  <c r="L113" i="5" s="1"/>
  <c r="L116" i="5" s="1"/>
  <c r="G231" i="5" a="1"/>
  <c r="G231" i="5" s="1"/>
  <c r="I107" i="5" s="1"/>
  <c r="I113" i="5" s="1"/>
  <c r="I116" i="5" s="1"/>
  <c r="F231" i="5" a="1"/>
  <c r="F231" i="5" s="1"/>
  <c r="N224" i="5" s="1" a="1"/>
  <c r="N224" i="5" s="1"/>
  <c r="H110" i="5" s="1"/>
  <c r="P27" i="5" a="1"/>
  <c r="P27" i="5" s="1"/>
  <c r="P11" i="5" a="1"/>
  <c r="P11" i="5" s="1"/>
  <c r="K107" i="5"/>
  <c r="K113" i="5" s="1"/>
  <c r="K116" i="5" s="1"/>
  <c r="Q224" i="5" a="1"/>
  <c r="Q224" i="5" s="1"/>
  <c r="K110" i="5" s="1"/>
  <c r="D72" i="5"/>
  <c r="D73" i="5" s="1"/>
  <c r="C72" i="5"/>
  <c r="C73" i="5" s="1"/>
  <c r="E72" i="5"/>
  <c r="E73" i="5" s="1"/>
  <c r="F13" i="8" l="1"/>
  <c r="H13" i="30"/>
  <c r="I13" i="27"/>
  <c r="E13" i="27"/>
  <c r="G13" i="30"/>
  <c r="F13" i="30"/>
  <c r="I13" i="30"/>
  <c r="E13" i="30"/>
  <c r="G13" i="27"/>
  <c r="F13" i="27"/>
  <c r="D13" i="8"/>
  <c r="H13" i="8"/>
  <c r="D13" i="27"/>
  <c r="H13" i="27"/>
  <c r="E13" i="8"/>
  <c r="H107" i="5"/>
  <c r="H113" i="5" s="1"/>
  <c r="H116" i="5" s="1"/>
  <c r="J107" i="5"/>
  <c r="J113" i="5" s="1"/>
  <c r="J116" i="5" s="1"/>
  <c r="J119" i="5" s="1"/>
  <c r="J125" i="5" s="1"/>
  <c r="J122" i="5" s="1"/>
  <c r="I137" i="5"/>
  <c r="K137" i="5" s="1"/>
  <c r="L137" i="5" s="1"/>
  <c r="R224" i="5" a="1"/>
  <c r="R224" i="5" s="1"/>
  <c r="L110" i="5" s="1"/>
  <c r="L119" i="5" s="1"/>
  <c r="L125" i="5" s="1"/>
  <c r="L122" i="5" s="1"/>
  <c r="F104" i="5" s="1"/>
  <c r="G13" i="8"/>
  <c r="I13" i="8"/>
  <c r="O224" i="5" a="1"/>
  <c r="O224" i="5" s="1"/>
  <c r="I110" i="5" s="1"/>
  <c r="I119" i="5" s="1"/>
  <c r="I125" i="5" s="1"/>
  <c r="I122" i="5" s="1"/>
  <c r="C104" i="5" s="1"/>
  <c r="K119" i="5"/>
  <c r="K125" i="5" s="1"/>
  <c r="K122" i="5" s="1"/>
  <c r="P20" i="5" l="1" a="1"/>
  <c r="P20" i="5" s="1"/>
  <c r="P4" i="5" a="1"/>
  <c r="P4" i="5" s="1"/>
  <c r="P5" i="5" a="1"/>
  <c r="P5" i="5" s="1"/>
  <c r="P21" i="5" a="1"/>
  <c r="P21" i="5" s="1"/>
  <c r="P10" i="5" a="1"/>
  <c r="P10" i="5" s="1"/>
  <c r="P26" i="5" a="1"/>
  <c r="P26" i="5" s="1"/>
  <c r="J137" i="5"/>
  <c r="H143" i="5" s="1"/>
  <c r="H140" i="5" s="1"/>
  <c r="D114" i="5"/>
  <c r="D115" i="5" s="1"/>
  <c r="D106" i="5" s="1"/>
  <c r="D137" i="5"/>
  <c r="D104" i="5"/>
  <c r="E137" i="5"/>
  <c r="E104" i="5"/>
  <c r="K231" i="5" a="1"/>
  <c r="K231" i="5" s="1"/>
  <c r="S224" i="5" s="1" a="1"/>
  <c r="S224" i="5" s="1"/>
  <c r="M110" i="5" s="1"/>
  <c r="M119" i="5" s="1"/>
  <c r="M125" i="5" s="1"/>
  <c r="M122" i="5" s="1"/>
  <c r="H119" i="5"/>
  <c r="H125" i="5" s="1"/>
  <c r="H122" i="5" s="1"/>
  <c r="F114" i="5"/>
  <c r="F115" i="5" s="1"/>
  <c r="C114" i="5"/>
  <c r="C115" i="5" s="1"/>
  <c r="C106" i="5" s="1"/>
  <c r="E114" i="5"/>
  <c r="E115" i="5" s="1"/>
  <c r="E106" i="5" s="1"/>
  <c r="U17" i="5" l="1"/>
  <c r="U33" i="5"/>
  <c r="D147" i="5"/>
  <c r="D148" i="5" s="1"/>
  <c r="D139" i="5" s="1"/>
  <c r="E147" i="5"/>
  <c r="E148" i="5" s="1"/>
  <c r="B147" i="5"/>
  <c r="B148" i="5" s="1"/>
  <c r="F147" i="5"/>
  <c r="F148" i="5" s="1"/>
  <c r="F149" i="5" s="1"/>
  <c r="C147" i="5"/>
  <c r="C137" i="5" s="1"/>
  <c r="G147" i="5"/>
  <c r="G148" i="5" s="1"/>
  <c r="G149" i="5" s="1"/>
  <c r="B114" i="5"/>
  <c r="B115" i="5" s="1"/>
  <c r="B104" i="5"/>
  <c r="M107" i="5"/>
  <c r="M113" i="5" s="1"/>
  <c r="M116" i="5" s="1"/>
  <c r="G104" i="5"/>
  <c r="G114" i="5"/>
  <c r="G115" i="5" s="1"/>
  <c r="G116" i="5" s="1"/>
  <c r="F116" i="5"/>
  <c r="E116" i="5"/>
  <c r="E107" i="5" s="1"/>
  <c r="D116" i="5"/>
  <c r="D107" i="5" s="1"/>
  <c r="C116" i="5"/>
  <c r="C107" i="5" s="1"/>
  <c r="B137" i="5" l="1"/>
  <c r="C148" i="5"/>
  <c r="C139" i="5" s="1"/>
  <c r="B149" i="5"/>
  <c r="B140" i="5" s="1"/>
  <c r="B139" i="5"/>
  <c r="E149" i="5"/>
  <c r="E140" i="5" s="1"/>
  <c r="E139" i="5"/>
  <c r="B116" i="5"/>
  <c r="B107" i="5" s="1"/>
  <c r="B106" i="5"/>
  <c r="D149" i="5"/>
  <c r="D140" i="5" s="1"/>
  <c r="C149" i="5" l="1"/>
  <c r="C140" i="5" s="1"/>
  <c r="D9" i="14" s="1" a="1"/>
  <c r="D9" i="29" a="1"/>
  <c r="D9" i="14" l="1"/>
  <c r="P25" i="5" a="1"/>
  <c r="P25" i="5" s="1"/>
  <c r="P9" i="5" a="1"/>
  <c r="P9" i="5" s="1"/>
  <c r="D9" i="29"/>
  <c r="P8" i="5" a="1"/>
  <c r="P8" i="5" s="1"/>
  <c r="P24" i="5" a="1"/>
  <c r="P24" i="5" s="1"/>
  <c r="P17" i="5"/>
  <c r="T17" i="5"/>
  <c r="P33" i="5"/>
  <c r="T33" i="5"/>
  <c r="R17" i="5"/>
  <c r="Q17" i="5"/>
  <c r="Q33" i="5"/>
  <c r="S17" i="5"/>
  <c r="R33" i="5"/>
  <c r="S33" i="5"/>
  <c r="D10" i="17" l="1" a="1"/>
  <c r="D10" i="17" s="1"/>
  <c r="D24" i="17" a="1"/>
  <c r="D24" i="1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<sst xmlns="http://schemas.openxmlformats.org/spreadsheetml/2006/main" count="1335" uniqueCount="516">
  <si>
    <t>Group Name</t>
  </si>
  <si>
    <t xml:space="preserve">Major Medical </t>
  </si>
  <si>
    <t>Deductible</t>
  </si>
  <si>
    <t>Out of Pocket Max</t>
  </si>
  <si>
    <t>Prescription Drugs</t>
  </si>
  <si>
    <t>Mental Health &amp; Subtance Abuse</t>
  </si>
  <si>
    <t>DME</t>
  </si>
  <si>
    <t xml:space="preserve">Physician's Office Visit </t>
  </si>
  <si>
    <t>Diagnostics</t>
  </si>
  <si>
    <t xml:space="preserve">Family Max </t>
  </si>
  <si>
    <t>Option 1</t>
  </si>
  <si>
    <t>Option 2</t>
  </si>
  <si>
    <t>Option 3</t>
  </si>
  <si>
    <t>Option 5</t>
  </si>
  <si>
    <t>Maximum Benefit</t>
  </si>
  <si>
    <t>Coinsurance</t>
  </si>
  <si>
    <t>DOB</t>
  </si>
  <si>
    <t>Gender</t>
  </si>
  <si>
    <t>Telemed</t>
  </si>
  <si>
    <t>Deductible Credit Requested?</t>
  </si>
  <si>
    <t>Name</t>
  </si>
  <si>
    <t>GAP Insurance</t>
  </si>
  <si>
    <t>Dental</t>
  </si>
  <si>
    <t>Vision</t>
  </si>
  <si>
    <t>Basic Life</t>
  </si>
  <si>
    <t>Voluntary Life</t>
  </si>
  <si>
    <t>STD</t>
  </si>
  <si>
    <t>LTD</t>
  </si>
  <si>
    <t>Accident</t>
  </si>
  <si>
    <t>Critical Illness</t>
  </si>
  <si>
    <t>Executive IDI</t>
  </si>
  <si>
    <t>Census Data Needed</t>
  </si>
  <si>
    <t>ZIP</t>
  </si>
  <si>
    <t>Salary</t>
  </si>
  <si>
    <t>Occupation</t>
  </si>
  <si>
    <t>Current Elections</t>
  </si>
  <si>
    <t xml:space="preserve">GAP Insurance </t>
  </si>
  <si>
    <t>Quoting Requirements</t>
  </si>
  <si>
    <t>Filtered 1.0</t>
  </si>
  <si>
    <t>Validation</t>
  </si>
  <si>
    <t>Transfer Validation</t>
  </si>
  <si>
    <t>Transfer Conditions</t>
  </si>
  <si>
    <t xml:space="preserve">Filtered Data </t>
  </si>
  <si>
    <t>Census Requirements</t>
  </si>
  <si>
    <t>Existing GAP Coverage?</t>
  </si>
  <si>
    <t>Calendar Year Deductible?</t>
  </si>
  <si>
    <t>Plan Year Deductible?</t>
  </si>
  <si>
    <t>Vol. Life Volumes</t>
  </si>
  <si>
    <t>Effective Date</t>
  </si>
  <si>
    <t>Agency</t>
  </si>
  <si>
    <t xml:space="preserve">Request Date </t>
  </si>
  <si>
    <t>GAP - Additional Requests and Information</t>
  </si>
  <si>
    <t>Agent(s)</t>
  </si>
  <si>
    <t>Would you like this packaged into a presentation?</t>
  </si>
  <si>
    <t>Full Time Hours</t>
  </si>
  <si>
    <t>Cancer</t>
  </si>
  <si>
    <t>Hospital Indemnity</t>
  </si>
  <si>
    <t xml:space="preserve">Cancer </t>
  </si>
  <si>
    <t xml:space="preserve">Hospital Indemnity </t>
  </si>
  <si>
    <t>Tier (EE,ES,EC,F)</t>
  </si>
  <si>
    <t>Group Address</t>
  </si>
  <si>
    <t>Group SIC Code</t>
  </si>
  <si>
    <t>GAP PLAN REQUESTS</t>
  </si>
  <si>
    <t>Documentation</t>
  </si>
  <si>
    <t># Medicare Eligible EE's</t>
  </si>
  <si>
    <t>Medicare Filter</t>
  </si>
  <si>
    <t>Avg Age of group w/ Medicare eligible</t>
  </si>
  <si>
    <t>Avg Age of Group w/o Medicare Eligible</t>
  </si>
  <si>
    <t># EE's w/o Medicare Eligible</t>
  </si>
  <si>
    <t>Not Medicare Elig.</t>
  </si>
  <si>
    <t>Current Age</t>
  </si>
  <si>
    <t>Principal</t>
  </si>
  <si>
    <t>Guardian</t>
  </si>
  <si>
    <t>Companion</t>
  </si>
  <si>
    <t>OneAmerica</t>
  </si>
  <si>
    <t>MetLife</t>
  </si>
  <si>
    <t>Group Information</t>
  </si>
  <si>
    <t>Group Term Life</t>
  </si>
  <si>
    <t>Rates</t>
  </si>
  <si>
    <t>Group Effective Date</t>
  </si>
  <si>
    <t>EE</t>
  </si>
  <si>
    <t>SIC Code</t>
  </si>
  <si>
    <t>ES</t>
  </si>
  <si>
    <t>Number of Eligible Employees</t>
  </si>
  <si>
    <t>EC</t>
  </si>
  <si>
    <t>F</t>
  </si>
  <si>
    <t>Coverage Quoted</t>
  </si>
  <si>
    <t xml:space="preserve">Dental </t>
  </si>
  <si>
    <t>Voluntary Term Life</t>
  </si>
  <si>
    <t>Group STD</t>
  </si>
  <si>
    <t>Group LTD</t>
  </si>
  <si>
    <t>Waiting Period</t>
  </si>
  <si>
    <t>Annual Maximum</t>
  </si>
  <si>
    <t xml:space="preserve">Accident </t>
  </si>
  <si>
    <t>Ortho Lifetime Max</t>
  </si>
  <si>
    <t>Carriers Quoted</t>
  </si>
  <si>
    <t>Rate Guarantee</t>
  </si>
  <si>
    <t>NA</t>
  </si>
  <si>
    <t>Tier 1 Coinsurance</t>
  </si>
  <si>
    <t>Tier 2 Coinsurance</t>
  </si>
  <si>
    <t>Tier 3 Coinsurance</t>
  </si>
  <si>
    <t>#EE</t>
  </si>
  <si>
    <t>#ES</t>
  </si>
  <si>
    <t>#EC</t>
  </si>
  <si>
    <t>#FAM</t>
  </si>
  <si>
    <t>Eye Exam Copay</t>
  </si>
  <si>
    <t>2 Year</t>
  </si>
  <si>
    <t>Life Rate per $1,000</t>
  </si>
  <si>
    <t>AD&amp;D Rate per $1,000</t>
  </si>
  <si>
    <t>Volume</t>
  </si>
  <si>
    <t>AD&amp;D Benefit</t>
  </si>
  <si>
    <t xml:space="preserve">Rate Guarantee </t>
  </si>
  <si>
    <t>Accellerated Benefit</t>
  </si>
  <si>
    <t>Age 65</t>
  </si>
  <si>
    <t>Age 70</t>
  </si>
  <si>
    <t>Benefit Reduction%</t>
  </si>
  <si>
    <t>Y</t>
  </si>
  <si>
    <t>Employee Death Benefit</t>
  </si>
  <si>
    <t>N/A</t>
  </si>
  <si>
    <t>Age 75</t>
  </si>
  <si>
    <t>Age 80</t>
  </si>
  <si>
    <t>Age 85</t>
  </si>
  <si>
    <t xml:space="preserve">Y  </t>
  </si>
  <si>
    <t>Participation Requirements</t>
  </si>
  <si>
    <t>Min Participation</t>
  </si>
  <si>
    <t>Contributory</t>
  </si>
  <si>
    <t>Voluntary</t>
  </si>
  <si>
    <t>Agent</t>
  </si>
  <si>
    <t xml:space="preserve">Employee Death Benefit </t>
  </si>
  <si>
    <t>Spouse Benefit</t>
  </si>
  <si>
    <t>Accelerated Benefit</t>
  </si>
  <si>
    <t>Benefit Reduction %</t>
  </si>
  <si>
    <t>Guaranteed Issue Amount</t>
  </si>
  <si>
    <t>$50,000 EE, $25,000 SP</t>
  </si>
  <si>
    <t>Benefit Amount</t>
  </si>
  <si>
    <t>Max Benefit/Week</t>
  </si>
  <si>
    <t>Max Benefit Period</t>
  </si>
  <si>
    <t>Elimination Period (Y/N)</t>
  </si>
  <si>
    <t>Injury</t>
  </si>
  <si>
    <t>Sickness</t>
  </si>
  <si>
    <t>14 Day</t>
  </si>
  <si>
    <t>13 Weeks</t>
  </si>
  <si>
    <t>Elimination Period</t>
  </si>
  <si>
    <t>Maximum Monthly Benefit</t>
  </si>
  <si>
    <t>Own Occupation</t>
  </si>
  <si>
    <t>Social Security Integration</t>
  </si>
  <si>
    <t>24 Months</t>
  </si>
  <si>
    <t>Family</t>
  </si>
  <si>
    <t>90 Days</t>
  </si>
  <si>
    <t>5 years/SSNRA</t>
  </si>
  <si>
    <t>Heart Attack</t>
  </si>
  <si>
    <t>Stroke</t>
  </si>
  <si>
    <t>Coronary Bipass</t>
  </si>
  <si>
    <t>Invasive Cancer</t>
  </si>
  <si>
    <t>Cancer In-Situ</t>
  </si>
  <si>
    <t>Major Organ Transplant</t>
  </si>
  <si>
    <t>End Stage Renal Failure</t>
  </si>
  <si>
    <t>Blindness</t>
  </si>
  <si>
    <t>Deafness</t>
  </si>
  <si>
    <t>Paralysis</t>
  </si>
  <si>
    <t>Accidental Loss of Speech</t>
  </si>
  <si>
    <t>Coma</t>
  </si>
  <si>
    <t>Guaranteed Issue</t>
  </si>
  <si>
    <t>Covered Conditions</t>
  </si>
  <si>
    <t>Additional Coverages?</t>
  </si>
  <si>
    <t>See Proposal</t>
  </si>
  <si>
    <t>Accident Coverage</t>
  </si>
  <si>
    <t>Wellness Benefit</t>
  </si>
  <si>
    <t>Maximum Rollover</t>
  </si>
  <si>
    <t>Coverages (RFP Checkbox)</t>
  </si>
  <si>
    <t>Horizonntally Filtered Data (for Census)</t>
  </si>
  <si>
    <t>Presented to:</t>
  </si>
  <si>
    <t>Presented by:</t>
  </si>
  <si>
    <t>Effective Date:</t>
  </si>
  <si>
    <t>Employee Only</t>
  </si>
  <si>
    <t>Employee + Spouse</t>
  </si>
  <si>
    <t>Employee + Child(ren)</t>
  </si>
  <si>
    <t>Employee Tier</t>
  </si>
  <si>
    <t>Total Annual Cost</t>
  </si>
  <si>
    <t>Plan Information</t>
  </si>
  <si>
    <t>Orthodontia (Y/N)</t>
  </si>
  <si>
    <t>Ortho Waiting Period</t>
  </si>
  <si>
    <t>Participation</t>
  </si>
  <si>
    <t>Minimum Participation</t>
  </si>
  <si>
    <t>#EE's</t>
  </si>
  <si>
    <t>Deductible (T1/T2/T3)</t>
  </si>
  <si>
    <t>Prescription Glasses Copay</t>
  </si>
  <si>
    <t>Frame Allowance</t>
  </si>
  <si>
    <t>Contact Lens Copay</t>
  </si>
  <si>
    <t>Contact Lens Allowance</t>
  </si>
  <si>
    <t>Vol Term Life</t>
  </si>
  <si>
    <t>Salary in Census Column F?</t>
  </si>
  <si>
    <t>All Salary Employees</t>
  </si>
  <si>
    <t>STD Calculator Info</t>
  </si>
  <si>
    <t>Estimated Monthly Premium</t>
  </si>
  <si>
    <t>Estimated Annual Premium</t>
  </si>
  <si>
    <t>LTD Calculator Info</t>
  </si>
  <si>
    <t>LTD Threshold</t>
  </si>
  <si>
    <t>Max Benefit for LTD</t>
  </si>
  <si>
    <t>#ee's Less than Threshold</t>
  </si>
  <si>
    <t>Salary EE's Under LTD Threshold</t>
  </si>
  <si>
    <t>#ee's over threshold</t>
  </si>
  <si>
    <t>Total Yearly Ben Amt</t>
  </si>
  <si>
    <t xml:space="preserve">monthly Sum of Maxed out </t>
  </si>
  <si>
    <t>Monthly Sum salaries under threshold</t>
  </si>
  <si>
    <t>total sum monthly</t>
  </si>
  <si>
    <t>Estimated Monthly Payroll</t>
  </si>
  <si>
    <t>CI</t>
  </si>
  <si>
    <t xml:space="preserve">Accident  </t>
  </si>
  <si>
    <t xml:space="preserve">Rates  </t>
  </si>
  <si>
    <t>Life insurance Amount</t>
  </si>
  <si>
    <t>Total Monthly Cost</t>
  </si>
  <si>
    <t>Monthly</t>
  </si>
  <si>
    <t>Annual</t>
  </si>
  <si>
    <t>______________________________</t>
  </si>
  <si>
    <t>Carrier(s)</t>
  </si>
  <si>
    <t xml:space="preserve"># Enployees on Census </t>
  </si>
  <si>
    <t>Group Vol. Life</t>
  </si>
  <si>
    <t>See Proposal- Rate Table</t>
  </si>
  <si>
    <t>Estimated Benefit Amount</t>
  </si>
  <si>
    <t>Avg EE Rate PEPM</t>
  </si>
  <si>
    <t>Avg EE Rate PEPY</t>
  </si>
  <si>
    <t>25-29</t>
  </si>
  <si>
    <t>30-34</t>
  </si>
  <si>
    <t>35-39</t>
  </si>
  <si>
    <t>40-44</t>
  </si>
  <si>
    <t>45-49</t>
  </si>
  <si>
    <t>50-54</t>
  </si>
  <si>
    <t>55-59</t>
  </si>
  <si>
    <t>60-64</t>
  </si>
  <si>
    <t>65-69</t>
  </si>
  <si>
    <t>70 &amp; Over</t>
  </si>
  <si>
    <t>Rate per $1000</t>
  </si>
  <si>
    <t>See Proposal - Rate Table</t>
  </si>
  <si>
    <t xml:space="preserve">Sample Benefit Amount </t>
  </si>
  <si>
    <t>Short Term Disability</t>
  </si>
  <si>
    <t>Long Term Disability</t>
  </si>
  <si>
    <t>Life Benefit</t>
  </si>
  <si>
    <t>Benefit Reduction% (Y/N)</t>
  </si>
  <si>
    <t>Accellerated Benefit (Y/N)</t>
  </si>
  <si>
    <t>EE Life Benefit</t>
  </si>
  <si>
    <t>SP Life Benefit</t>
  </si>
  <si>
    <t xml:space="preserve">Guarantee Issue Amount </t>
  </si>
  <si>
    <t xml:space="preserve">Injury days </t>
  </si>
  <si>
    <t>Sickness days</t>
  </si>
  <si>
    <t>Weekly Benefit %</t>
  </si>
  <si>
    <t>Max weekly benefit</t>
  </si>
  <si>
    <t>Maximum Benefit Duration</t>
  </si>
  <si>
    <t xml:space="preserve">Elimination Period </t>
  </si>
  <si>
    <t>Monthly benefit %</t>
  </si>
  <si>
    <t>Max Benefit / Month</t>
  </si>
  <si>
    <t>ded (preventive/basic/major)</t>
  </si>
  <si>
    <t>Preventive coinsurance</t>
  </si>
  <si>
    <t>Basic Coinsurance</t>
  </si>
  <si>
    <t>Major Coinsurance</t>
  </si>
  <si>
    <t>Waiting Periods</t>
  </si>
  <si>
    <t>Min Participatioin</t>
  </si>
  <si>
    <t>Exams Copay</t>
  </si>
  <si>
    <t>Frames allowance</t>
  </si>
  <si>
    <t>Contact lens copay ("Up to ___")</t>
  </si>
  <si>
    <t>Lens Benefit ("Up to _____")</t>
  </si>
  <si>
    <t>Frames Benefit</t>
  </si>
  <si>
    <t>Contact Lens Benefit ("Up to _____")</t>
  </si>
  <si>
    <t>Carcinoma In Situ</t>
  </si>
  <si>
    <t>Coronary Artery Disease</t>
  </si>
  <si>
    <t>Loss of hearing</t>
  </si>
  <si>
    <t>Loss of sight</t>
  </si>
  <si>
    <t>Loss of speech</t>
  </si>
  <si>
    <t>Major Organ Failure</t>
  </si>
  <si>
    <t>Kidney Failure (Same as major organ)</t>
  </si>
  <si>
    <t>Maximum Amount</t>
  </si>
  <si>
    <t>AD&amp;D Benefit (EE/SP/CH)</t>
  </si>
  <si>
    <t>Common Carrier % of Benefit</t>
  </si>
  <si>
    <t>Covered Loss</t>
  </si>
  <si>
    <t>Accident coverage (On/Off the Job)</t>
  </si>
  <si>
    <t>Life</t>
  </si>
  <si>
    <t>minimum participation</t>
  </si>
  <si>
    <t>Accellerated Benefit (Y/N) + Percent</t>
  </si>
  <si>
    <t>min Participation</t>
  </si>
  <si>
    <t>Duration of Benefits</t>
  </si>
  <si>
    <t>Own Occupation (months)/definition of disability</t>
  </si>
  <si>
    <t>Integration Method</t>
  </si>
  <si>
    <t xml:space="preserve">Frames Allowance </t>
  </si>
  <si>
    <t>maximum amount</t>
  </si>
  <si>
    <t>Carcinoma in situ</t>
  </si>
  <si>
    <t>coronary artery disease requiring bypass</t>
  </si>
  <si>
    <t>heart attack</t>
  </si>
  <si>
    <t>stroke (include moderate and severe)</t>
  </si>
  <si>
    <t xml:space="preserve">kidney failure </t>
  </si>
  <si>
    <t xml:space="preserve">major organ failure </t>
  </si>
  <si>
    <t xml:space="preserve">coma </t>
  </si>
  <si>
    <t xml:space="preserve">loss of hearing </t>
  </si>
  <si>
    <t xml:space="preserve">loss of sight </t>
  </si>
  <si>
    <t xml:space="preserve">loss of speech </t>
  </si>
  <si>
    <t xml:space="preserve">paralysis </t>
  </si>
  <si>
    <t>additional coverages?</t>
  </si>
  <si>
    <t>type 1 coinsurance</t>
  </si>
  <si>
    <t>type 2 coinsurance</t>
  </si>
  <si>
    <t xml:space="preserve">Type 3 coinsurance </t>
  </si>
  <si>
    <t>waiting period</t>
  </si>
  <si>
    <t>Rates + Basic Plan Design Info</t>
  </si>
  <si>
    <t>Life Insurance Amount</t>
  </si>
  <si>
    <t>AD&amp;D Amount</t>
  </si>
  <si>
    <t>Premium Rate per 1000</t>
  </si>
  <si>
    <t>min Participation (guarantee issue)</t>
  </si>
  <si>
    <t>Exam Copay</t>
  </si>
  <si>
    <t>Contact lens allowance</t>
  </si>
  <si>
    <t xml:space="preserve">Stroke </t>
  </si>
  <si>
    <t xml:space="preserve">Coronary Bypass </t>
  </si>
  <si>
    <t>Cancer In Situ</t>
  </si>
  <si>
    <t xml:space="preserve">Major Organ Transplant </t>
  </si>
  <si>
    <t xml:space="preserve">Paralysis </t>
  </si>
  <si>
    <t xml:space="preserve">Accidental loss of speech </t>
  </si>
  <si>
    <t xml:space="preserve">Proposed Plan </t>
  </si>
  <si>
    <t>Remaining Plan Information</t>
  </si>
  <si>
    <t>Rate Guarantee (Rate details)</t>
  </si>
  <si>
    <t>Min Participation (Rate details)</t>
  </si>
  <si>
    <t>rate guarantee</t>
  </si>
  <si>
    <t>Min Participartion</t>
  </si>
  <si>
    <t>Max Rollover</t>
  </si>
  <si>
    <t>Maximmum Rollover</t>
  </si>
  <si>
    <t>maximum Rollover</t>
  </si>
  <si>
    <t>On/Off the Job</t>
  </si>
  <si>
    <t>contact lens copay</t>
  </si>
  <si>
    <t>AD&amp;D Rate</t>
  </si>
  <si>
    <t>Spouse Life Insurance Amount</t>
  </si>
  <si>
    <t>Accellerated Benefit (end Of packet)</t>
  </si>
  <si>
    <t xml:space="preserve">Guaranteed Issue </t>
  </si>
  <si>
    <t>Accidental Death - Common Carrier</t>
  </si>
  <si>
    <t xml:space="preserve">Major Major Medical Information Needed </t>
  </si>
  <si>
    <r>
      <t xml:space="preserve">Please send this RFP and all additional required information to our Quoting Department - </t>
    </r>
    <r>
      <rPr>
        <b/>
        <i/>
        <sz val="11"/>
        <color theme="1"/>
        <rFont val="Calibri"/>
        <family val="2"/>
        <scheme val="minor"/>
      </rPr>
      <t>quotes@providencebenefits.com</t>
    </r>
  </si>
  <si>
    <t>Preventive Coinsurance</t>
  </si>
  <si>
    <t>Cost Analysis Tool for Holistic Analysis of Presentation</t>
  </si>
  <si>
    <t>Non Contributory</t>
  </si>
  <si>
    <r>
      <rPr>
        <b/>
        <sz val="11"/>
        <color theme="1"/>
        <rFont val="Arial"/>
        <family val="2"/>
      </rPr>
      <t>Notes</t>
    </r>
    <r>
      <rPr>
        <b/>
        <sz val="12"/>
        <color theme="1"/>
        <rFont val="Arial"/>
        <family val="2"/>
      </rPr>
      <t xml:space="preserve"> (</t>
    </r>
    <r>
      <rPr>
        <b/>
        <sz val="8"/>
        <color theme="1"/>
        <rFont val="Arial"/>
        <family val="2"/>
      </rPr>
      <t>please include all additional details and requests, here</t>
    </r>
    <r>
      <rPr>
        <b/>
        <sz val="12"/>
        <color theme="1"/>
        <rFont val="Arial"/>
        <family val="2"/>
      </rPr>
      <t>)</t>
    </r>
  </si>
  <si>
    <t>Analysis Suffix</t>
  </si>
  <si>
    <t xml:space="preserve">Voluntary  </t>
  </si>
  <si>
    <t>Annual Estimate</t>
  </si>
  <si>
    <t>Monthly Estimate</t>
  </si>
  <si>
    <t>Y 75% up to $250,000</t>
  </si>
  <si>
    <t>75% up to $250,000</t>
  </si>
  <si>
    <t>20% or 5 lives</t>
  </si>
  <si>
    <t>2 Years</t>
  </si>
  <si>
    <t>Direct- Primary and Family</t>
  </si>
  <si>
    <t>$0/25/25</t>
  </si>
  <si>
    <t>None</t>
  </si>
  <si>
    <t>N</t>
  </si>
  <si>
    <t>50% of maximum benefit or $1,000</t>
  </si>
  <si>
    <t>$150 + 20% off</t>
  </si>
  <si>
    <t>Up to $60</t>
  </si>
  <si>
    <t>Up to $70</t>
  </si>
  <si>
    <t>Up to $210</t>
  </si>
  <si>
    <t>Third Party Carrier?/Network</t>
  </si>
  <si>
    <t>Third Party Carrier/Network</t>
  </si>
  <si>
    <t>VSP Choice</t>
  </si>
  <si>
    <t>20% or 5 Lives</t>
  </si>
  <si>
    <t>10% or 5 lives</t>
  </si>
  <si>
    <t>$25,000/12,500/6,250</t>
  </si>
  <si>
    <t>10% or 5 Lives</t>
  </si>
  <si>
    <t>2 years</t>
  </si>
  <si>
    <t xml:space="preserve">Network </t>
  </si>
  <si>
    <t>One Year</t>
  </si>
  <si>
    <t>75% participation (Contributory)</t>
  </si>
  <si>
    <t>SSNRA</t>
  </si>
  <si>
    <t>Direct Offset, Family</t>
  </si>
  <si>
    <t>minimum of 3 enrolled</t>
  </si>
  <si>
    <t>50% moderate/100% severe</t>
  </si>
  <si>
    <t>Off Job</t>
  </si>
  <si>
    <t>$5,000-$150,000 Not to exceed 50% Employee election</t>
  </si>
  <si>
    <t>10 lives or 25%</t>
  </si>
  <si>
    <t>180 Days</t>
  </si>
  <si>
    <t>Primary and Family</t>
  </si>
  <si>
    <t>2 year</t>
  </si>
  <si>
    <t>Y 75% up to $150,000</t>
  </si>
  <si>
    <t>5-10 EE's, See Proposal</t>
  </si>
  <si>
    <t>75% of $100,000 max Benefit</t>
  </si>
  <si>
    <t>29 &amp; Under</t>
  </si>
  <si>
    <t>70-74</t>
  </si>
  <si>
    <t>75-79</t>
  </si>
  <si>
    <t>80-84</t>
  </si>
  <si>
    <t>85+</t>
  </si>
  <si>
    <t># EE's</t>
  </si>
  <si>
    <t>Age Range</t>
  </si>
  <si>
    <t>AD&amp;D</t>
  </si>
  <si>
    <t>Max Benefit</t>
  </si>
  <si>
    <t>Maximum amount</t>
  </si>
  <si>
    <t>______________________________________________________________</t>
  </si>
  <si>
    <t>Providence Benefits RFP</t>
  </si>
  <si>
    <t>Identity Theft Protection</t>
  </si>
  <si>
    <t xml:space="preserve">Identity Theft </t>
  </si>
  <si>
    <t>Free (EE only)</t>
  </si>
  <si>
    <t>Salary Hourly</t>
  </si>
  <si>
    <t>Hourly EE's Summed wages</t>
  </si>
  <si>
    <t>LTD Salary Under Threshold</t>
  </si>
  <si>
    <t>Hourly EE's Monthly Wages</t>
  </si>
  <si>
    <t>Estimated Weekly Volume</t>
  </si>
  <si>
    <t xml:space="preserve"> One Year</t>
  </si>
  <si>
    <t>30% or 10 enrolled</t>
  </si>
  <si>
    <t>Copay Waived</t>
  </si>
  <si>
    <t>5 enrolled</t>
  </si>
  <si>
    <t>$20,000/$10,000/$5,000</t>
  </si>
  <si>
    <t>10+ eligible Lives</t>
  </si>
  <si>
    <t>Minimum of 10 EE's</t>
  </si>
  <si>
    <t xml:space="preserve">Rate per $10 weekly Benefit      </t>
  </si>
  <si>
    <t xml:space="preserve">Estimated Volume      </t>
  </si>
  <si>
    <t xml:space="preserve">Estimated Monthly Premium      </t>
  </si>
  <si>
    <t xml:space="preserve">Estimated Annual Premium      </t>
  </si>
  <si>
    <t>.</t>
  </si>
  <si>
    <t>Benefit (EE/SP/CH)- All Causes</t>
  </si>
  <si>
    <t>Benefit (EE/SP/CH)- Common Carrier</t>
  </si>
  <si>
    <t>$10,000-$500,000</t>
  </si>
  <si>
    <t>Census Info</t>
  </si>
  <si>
    <t>Current</t>
  </si>
  <si>
    <t xml:space="preserve">Current </t>
  </si>
  <si>
    <t>Vol Life</t>
  </si>
  <si>
    <t>Benefit %</t>
  </si>
  <si>
    <t xml:space="preserve">Max Benefit </t>
  </si>
  <si>
    <t>SSFRA</t>
  </si>
  <si>
    <t>5 Year SSFRA</t>
  </si>
  <si>
    <t>14 days</t>
  </si>
  <si>
    <t>11 weeks</t>
  </si>
  <si>
    <t>$10,000-$500,000 ($1,000 increments)</t>
  </si>
  <si>
    <t>25,50, or 75% of Life Amount</t>
  </si>
  <si>
    <t>$5,000-$250,000 ($500 increments)- 50% of Employee Amount</t>
  </si>
  <si>
    <t>90 days</t>
  </si>
  <si>
    <t>&lt;25</t>
  </si>
  <si>
    <t>__________________________________________________________________</t>
  </si>
  <si>
    <t xml:space="preserve">Rate/$100 CME       </t>
  </si>
  <si>
    <t xml:space="preserve">Estimated Monthly Payroll       </t>
  </si>
  <si>
    <t>$10,000-$500,000 ($10,000 Increments)</t>
  </si>
  <si>
    <t>$5,000-$150,000 ($5,000 increments)</t>
  </si>
  <si>
    <t>$150,000 (under Age 70)</t>
  </si>
  <si>
    <t>15th day</t>
  </si>
  <si>
    <t>5 years</t>
  </si>
  <si>
    <t>Not to exceed 50% EE amount</t>
  </si>
  <si>
    <t>30% or 4 EE's</t>
  </si>
  <si>
    <t>15th Day</t>
  </si>
  <si>
    <t>Day 15</t>
  </si>
  <si>
    <t>13 weeks</t>
  </si>
  <si>
    <t>$1.60  (75+ is $2.01)</t>
  </si>
  <si>
    <t>3 EE's Min</t>
  </si>
  <si>
    <t>Estimated Volume</t>
  </si>
  <si>
    <t>Up to $170 + 20% off</t>
  </si>
  <si>
    <t>Up to $20</t>
  </si>
  <si>
    <t>VSP</t>
  </si>
  <si>
    <t>Y- 50%</t>
  </si>
  <si>
    <t>Not Provided</t>
  </si>
  <si>
    <t xml:space="preserve">2 years </t>
  </si>
  <si>
    <t>$0/$25/$25</t>
  </si>
  <si>
    <t>Y-50%</t>
  </si>
  <si>
    <t>Contributory- Assumes 99%</t>
  </si>
  <si>
    <t>69% and must be sold with Dental</t>
  </si>
  <si>
    <t>VSP/Full Feature - Choice C</t>
  </si>
  <si>
    <t>$150 + 15% off</t>
  </si>
  <si>
    <t xml:space="preserve"> </t>
  </si>
  <si>
    <t>Agency Address</t>
  </si>
  <si>
    <t xml:space="preserve">                    Name                    </t>
  </si>
  <si>
    <t xml:space="preserve">    Major Medical Renewal, GAP Renewal (if applicable), Summary of Benefits and Coverages                                                                                                                                                                                                                                                                                                     </t>
  </si>
  <si>
    <t xml:space="preserve">    Current Dental Plan Design, Rates, and Renewal                                                                                                                                                                                                                                                                                                     </t>
  </si>
  <si>
    <t xml:space="preserve">    Basic Life Plan Design(s) with Current/Renewal Rates, Invoice, and Age Reduction Schedule                                                                                                                                                                                                                                                                                                      </t>
  </si>
  <si>
    <t xml:space="preserve">    Voluntary Life Plan Design(s) with Current/Renewal Rates, Invoice, and Age Reduction Schedule                                                                                                                                                                                                                                                                                                      </t>
  </si>
  <si>
    <t xml:space="preserve">    LTD Plan Designs (Certificate Booklet) with Current and Renewal Rates                                                                                                                                                                                                                                                                                                     </t>
  </si>
  <si>
    <t xml:space="preserve">    STD Plan Designs (Certificate Booklet) with Current and Renewal Rates                                                                                                                                                                                                                                                                                                      </t>
  </si>
  <si>
    <t xml:space="preserve">    Accident- Any Inforce Benefit Books and Current                                                                                                                                                                                                                                                                                                      </t>
  </si>
  <si>
    <t xml:space="preserve">    Cancer- Any Inforce Benefit Books and Current                                                                                                                                                                                                                                                                                                      </t>
  </si>
  <si>
    <t xml:space="preserve">    Critical Illness- Any Inforce Benefit Books and Current                                                                                                                                                                                                                                                                                                      </t>
  </si>
  <si>
    <t xml:space="preserve">    Hospital Indemnity- Any Inforce Benefit Books and Current                                                                                                                                                                                                                                                                                                      </t>
  </si>
  <si>
    <t xml:space="preserve">    Executive IDI- Any Inforce Benefit Books and Current                                                                                                                                                                                                                                                                                                      </t>
  </si>
  <si>
    <t xml:space="preserve">    Current  Vision Plan Design, Rates, and Renewal                                                                                                                                                                                                                                                                                                     </t>
  </si>
  <si>
    <t xml:space="preserve">                    Gender                    </t>
  </si>
  <si>
    <t xml:space="preserve">                    DOB                    </t>
  </si>
  <si>
    <t xml:space="preserve">                    Tier (EE,ES,EC,F)                    </t>
  </si>
  <si>
    <t xml:space="preserve">                    ZIP                    </t>
  </si>
  <si>
    <t xml:space="preserve">                    Salary                    </t>
  </si>
  <si>
    <t xml:space="preserve">                    Occupation                    </t>
  </si>
  <si>
    <t xml:space="preserve">                    Current Elections                    </t>
  </si>
  <si>
    <t xml:space="preserve">                    Full Time Hours                    </t>
  </si>
  <si>
    <t xml:space="preserve">                    Vol. Life Volumes                    </t>
  </si>
  <si>
    <t>Date of Proposal</t>
  </si>
  <si>
    <t xml:space="preserve">Voluntary Life </t>
  </si>
  <si>
    <t>Document Requirements</t>
  </si>
  <si>
    <t>Requested Lines</t>
  </si>
  <si>
    <t>Employer Contribution</t>
  </si>
  <si>
    <t>Broker and Prospect Information</t>
  </si>
  <si>
    <t>% Commission</t>
  </si>
  <si>
    <t>Contribution %</t>
  </si>
  <si>
    <t>_________________________________________________________________________________</t>
  </si>
  <si>
    <t xml:space="preserve">   Monthly Expenses</t>
  </si>
  <si>
    <t xml:space="preserve">   Frontline Identity Theft</t>
  </si>
  <si>
    <t xml:space="preserve">   Voluntary Term Life</t>
  </si>
  <si>
    <t xml:space="preserve">   Annual Expenses</t>
  </si>
  <si>
    <t>Presented to</t>
  </si>
  <si>
    <t>Prepared by</t>
  </si>
  <si>
    <t>Providence Benefits LLC</t>
  </si>
  <si>
    <t>Presented by</t>
  </si>
  <si>
    <t xml:space="preserve">Solutions </t>
  </si>
  <si>
    <t>Frequency (Exam,Lens,Frame)</t>
  </si>
  <si>
    <t>Frequency (Exam/Lens/Frame)</t>
  </si>
  <si>
    <t>12/12/12</t>
  </si>
  <si>
    <t>Frequency (exam/lens/frame)</t>
  </si>
  <si>
    <t>Frequency (exam/lenses/frames)</t>
  </si>
  <si>
    <t xml:space="preserve">Accidental Death or Dismemberment Benefit </t>
  </si>
  <si>
    <t>John Doe</t>
  </si>
  <si>
    <t>ABC Benefits</t>
  </si>
  <si>
    <t xml:space="preserve">ABC 123 Drive </t>
  </si>
  <si>
    <t>Company A</t>
  </si>
  <si>
    <t>Company A Lane</t>
  </si>
  <si>
    <t>Dental Comparison</t>
  </si>
  <si>
    <t>Vision Comparison</t>
  </si>
  <si>
    <t>Group Term Life Comparison</t>
  </si>
  <si>
    <t>Voluntary Term Life Comparison</t>
  </si>
  <si>
    <t>Short Term Disability Comparison</t>
  </si>
  <si>
    <t>Long Term Disability Comparison</t>
  </si>
  <si>
    <t>Accident Comparison</t>
  </si>
  <si>
    <t>Critical Illness Comparison</t>
  </si>
  <si>
    <t>Pacific Life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</si>
</sst>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3" formatCode="_(* #,##0.00_);_(* \(#,##0.00\);_(* &quot;-&quot;??_);_(@_)"/>
    <numFmt numFmtId="164" formatCode="&quot;$&quot;#,##0.00"/>
    <numFmt numFmtId="165" formatCode="&quot;$&quot;#,##0"/>
    <numFmt numFmtId="166" formatCode="&quot;$&quot;#,##0.000"/>
  </numFmts>
  <fonts count="64" x14ac:knownFonts="1">
    <font>
      <sz val="11"/>
      <color theme="1"/>
      <name val="Calibri"/>
      <family val="2"/>
      <scheme val="minor"/>
    </font>
    <font>
      <b/>
      <sz val="11"/>
      <color theme="0"/>
      <name val="Arial"/>
      <family val="2"/>
    </font>
    <font>
      <sz val="11"/>
      <color theme="1"/>
      <name val="Arial"/>
      <family val="2"/>
    </font>
    <font>
      <b/>
      <sz val="11"/>
      <color theme="7" tint="-0.249977111117893"/>
      <name val="Arial"/>
      <family val="2"/>
    </font>
    <font>
      <sz val="12"/>
      <color theme="1"/>
      <name val="Arial"/>
      <family val="2"/>
    </font>
    <font>
      <sz val="10"/>
      <color theme="1"/>
      <name val="Arial"/>
      <family val="2"/>
    </font>
    <font>
      <sz val="10"/>
      <color theme="1"/>
      <name val="Tahoma"/>
      <family val="2"/>
    </font>
    <font>
      <b/>
      <sz val="11"/>
      <color theme="0"/>
      <name val="Calibri"/>
      <family val="2"/>
      <scheme val="minor"/>
    </font>
    <font>
      <b/>
      <sz val="10"/>
      <color theme="0"/>
      <name val="Arial"/>
      <family val="2"/>
    </font>
    <font>
      <sz val="11"/>
      <color theme="1"/>
      <name val="Calibri"/>
      <family val="2"/>
      <scheme val="minor"/>
    </font>
    <font>
      <b/>
      <sz val="8"/>
      <color theme="0"/>
      <name val="Arial"/>
      <family val="2"/>
    </font>
    <font>
      <b/>
      <sz val="8"/>
      <color theme="1"/>
      <name val="Arial"/>
      <family val="2"/>
    </font>
    <font>
      <b/>
      <sz val="11"/>
      <color rgb="FFFF0000"/>
      <name val="Arial"/>
      <family val="2"/>
    </font>
    <font>
      <i/>
      <sz val="11"/>
      <color theme="1"/>
      <name val="Calibri"/>
      <family val="2"/>
      <scheme val="minor"/>
    </font>
    <font>
      <b/>
      <i/>
      <sz val="11"/>
      <color theme="1"/>
      <name val="Calibri"/>
      <family val="2"/>
      <scheme val="minor"/>
    </font>
    <font>
      <sz val="8"/>
      <color rgb="FF000000"/>
      <name val="Segoe UI"/>
      <family val="2"/>
    </font>
    <font>
      <sz val="9"/>
      <color theme="1"/>
      <name val="Calibri"/>
      <family val="2"/>
      <scheme val="minor"/>
    </font>
    <font>
      <b/>
      <sz val="11"/>
      <color theme="1"/>
      <name val="Calibri"/>
      <family val="2"/>
      <scheme val="minor"/>
    </font>
    <font>
      <sz val="20"/>
      <color theme="1"/>
      <name val="Calibri"/>
      <family val="2"/>
      <scheme val="minor"/>
    </font>
    <font>
      <b/>
      <sz val="20"/>
      <color theme="5" tint="0.79998168889431442"/>
      <name val="Calibri"/>
      <family val="2"/>
      <scheme val="minor"/>
    </font>
    <font>
      <b/>
      <sz val="11"/>
      <color theme="5" tint="0.79998168889431442"/>
      <name val="Calibri"/>
      <family val="2"/>
      <scheme val="minor"/>
    </font>
    <font>
      <b/>
      <sz val="36"/>
      <color theme="5" tint="0.79998168889431442"/>
      <name val="Calibri"/>
      <family val="2"/>
      <scheme val="minor"/>
    </font>
    <font>
      <sz val="36"/>
      <color theme="1"/>
      <name val="Calibri"/>
      <family val="2"/>
      <scheme val="minor"/>
    </font>
    <font>
      <b/>
      <sz val="14"/>
      <color theme="5" tint="0.79998168889431442"/>
      <name val="Calibri"/>
      <family val="2"/>
      <scheme val="minor"/>
    </font>
    <font>
      <sz val="14"/>
      <color theme="1"/>
      <name val="Calibri"/>
      <family val="2"/>
      <scheme val="minor"/>
    </font>
    <font>
      <b/>
      <sz val="12"/>
      <color theme="5" tint="0.79998168889431442"/>
      <name val="Calibri"/>
      <family val="2"/>
      <scheme val="minor"/>
    </font>
    <font>
      <sz val="11"/>
      <color theme="3" tint="-0.249977111117893"/>
      <name val="Calibri"/>
      <family val="2"/>
      <scheme val="minor"/>
    </font>
    <font>
      <b/>
      <sz val="11"/>
      <color theme="3" tint="-0.249977111117893"/>
      <name val="Calibri"/>
      <family val="2"/>
      <scheme val="minor"/>
    </font>
    <font>
      <b/>
      <sz val="9"/>
      <color theme="5" tint="0.79998168889431442"/>
      <name val="Calibri"/>
      <family val="2"/>
      <scheme val="minor"/>
    </font>
    <font>
      <b/>
      <sz val="9"/>
      <color theme="1"/>
      <name val="Calibri"/>
      <family val="2"/>
      <scheme val="minor"/>
    </font>
    <font>
      <b/>
      <sz val="16"/>
      <color theme="5" tint="0.79998168889431442"/>
      <name val="Calibri"/>
      <family val="2"/>
      <scheme val="minor"/>
    </font>
    <font>
      <b/>
      <sz val="18"/>
      <color theme="5" tint="0.79998168889431442"/>
      <name val="Calibri"/>
      <family val="2"/>
      <scheme val="minor"/>
    </font>
    <font>
      <b/>
      <sz val="9"/>
      <color theme="0"/>
      <name val="Calibri"/>
      <family val="2"/>
      <scheme val="minor"/>
    </font>
    <font>
      <b/>
      <sz val="11"/>
      <color theme="5" tint="0.79998168889431442"/>
      <name val="Arial"/>
      <family val="2"/>
    </font>
    <font>
      <b/>
      <sz val="12"/>
      <color theme="5" tint="0.79998168889431442"/>
      <name val="Arial"/>
      <family val="2"/>
    </font>
    <font>
      <b/>
      <sz val="9"/>
      <color theme="5" tint="0.79998168889431442"/>
      <name val="Arial"/>
      <family val="2"/>
    </font>
    <font>
      <b/>
      <sz val="10"/>
      <color theme="5" tint="0.79998168889431442"/>
      <name val="Arial"/>
      <family val="2"/>
    </font>
    <font>
      <b/>
      <sz val="12"/>
      <color theme="1"/>
      <name val="Arial"/>
      <family val="2"/>
    </font>
    <font>
      <b/>
      <sz val="11"/>
      <color theme="1"/>
      <name val="Arial"/>
      <family val="2"/>
    </font>
    <font>
      <sz val="12"/>
      <color theme="1"/>
      <name val="Calibri"/>
      <family val="2"/>
      <scheme val="minor"/>
    </font>
    <font>
      <b/>
      <sz val="16"/>
      <color theme="3" tint="-0.249977111117893"/>
      <name val="Calibri"/>
      <family val="2"/>
      <scheme val="minor"/>
    </font>
    <font>
      <b/>
      <sz val="10"/>
      <color theme="5" tint="0.79998168889431442"/>
      <name val="Calibri"/>
      <family val="2"/>
      <scheme val="minor"/>
    </font>
    <font>
      <sz val="11"/>
      <color theme="5" tint="0.79998168889431442"/>
      <name val="Calibri"/>
      <family val="2"/>
      <scheme val="minor"/>
    </font>
    <font>
      <sz val="11"/>
      <color theme="3"/>
      <name val="Calibri"/>
      <family val="2"/>
      <scheme val="minor"/>
    </font>
    <font>
      <sz val="10"/>
      <name val="Arial"/>
      <family val="2"/>
    </font>
    <font>
      <b/>
      <sz val="18"/>
      <color theme="5" tint="0.79998168889431442"/>
      <name val="Arial"/>
      <family val="2"/>
    </font>
    <font>
      <b/>
      <sz val="9"/>
      <color theme="5" tint="0.79998168889431442"/>
      <name val="Calibri"/>
      <family val="2"/>
    </font>
    <font>
      <b/>
      <sz val="9"/>
      <color theme="4"/>
      <name val="Arial"/>
      <family val="2"/>
    </font>
    <font>
      <b/>
      <sz val="28"/>
      <color theme="5" tint="0.79998168889431442"/>
      <name val="Arial"/>
      <family val="2"/>
    </font>
    <font>
      <b/>
      <sz val="16"/>
      <color theme="5" tint="0.79998168889431442"/>
      <name val="Arial"/>
      <family val="2"/>
    </font>
    <font>
      <b/>
      <sz val="11"/>
      <color theme="5" tint="0.79998168889431442"/>
      <name val="Calibri Light"/>
      <family val="2"/>
      <scheme val="major"/>
    </font>
    <font>
      <b/>
      <sz val="28"/>
      <color theme="5" tint="0.79998168889431442"/>
      <name val="Calibri Light"/>
      <family val="2"/>
      <scheme val="major"/>
    </font>
    <font>
      <b/>
      <sz val="9"/>
      <color theme="5" tint="0.59999389629810485"/>
      <name val="Arial"/>
      <family val="2"/>
    </font>
    <font>
      <b/>
      <sz val="9"/>
      <color theme="5" tint="0.59999389629810485"/>
      <name val="Calibri"/>
      <family val="2"/>
      <scheme val="minor"/>
    </font>
    <font>
      <b/>
      <sz val="11"/>
      <color theme="5" tint="0.59999389629810485"/>
      <name val="Arial"/>
      <family val="2"/>
    </font>
    <font>
      <b/>
      <sz val="11"/>
      <color theme="5" tint="0.59999389629810485"/>
      <name val="Calibri"/>
      <family val="2"/>
      <scheme val="minor"/>
    </font>
    <font>
      <b/>
      <i/>
      <sz val="28"/>
      <color theme="5" tint="0.79998168889431442"/>
      <name val="Calibri Light"/>
      <family val="2"/>
      <scheme val="major"/>
    </font>
    <font>
      <sz val="18"/>
      <color theme="1"/>
      <name val="Calibri"/>
      <family val="2"/>
      <scheme val="minor"/>
    </font>
    <font>
      <sz val="30"/>
      <color theme="1"/>
      <name val="Calibri"/>
      <family val="2"/>
      <scheme val="minor"/>
    </font>
    <font>
      <b/>
      <i/>
      <sz val="16"/>
      <color theme="4"/>
      <name val="Calibri"/>
      <family val="2"/>
      <scheme val="minor"/>
    </font>
    <font>
      <b/>
      <sz val="16"/>
      <color theme="7"/>
      <name val="Calibri"/>
      <family val="2"/>
      <scheme val="minor"/>
    </font>
    <font>
      <b/>
      <sz val="28"/>
      <color theme="5" tint="0.79998168889431442"/>
      <name val="Calibri"/>
      <family val="2"/>
      <scheme val="minor"/>
    </font>
    <font>
      <b/>
      <sz val="28"/>
      <color theme="0"/>
      <name val="Calibri"/>
      <family val="2"/>
      <scheme val="minor"/>
    </font>
    <font>
      <b/>
      <sz val="24"/>
      <color theme="5" tint="0.79998168889431442"/>
      <name val="Calibri"/>
      <family val="2"/>
      <scheme val="minor"/>
    </font>
  </fonts>
  <fills count="2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bgColor theme="4"/>
      </patternFill>
    </fill>
    <fill>
      <patternFill patternType="solid">
        <fgColor theme="4"/>
        <bgColor indexed="64"/>
      </patternFill>
    </fill>
    <fill>
      <patternFill patternType="solid">
        <fgColor theme="7" tint="0.79998168889431442"/>
        <bgColor indexed="64"/>
      </patternFill>
    </fill>
    <fill>
      <patternFill patternType="solid">
        <fgColor theme="3"/>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5" tint="-0.249977111117893"/>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rgb="FFF5F5F5"/>
        <bgColor indexed="64"/>
      </patternFill>
    </fill>
    <fill>
      <patternFill patternType="solid">
        <fgColor theme="8" tint="0.79998168889431442"/>
        <bgColor indexed="64"/>
      </patternFill>
    </fill>
    <fill>
      <patternFill patternType="solid">
        <fgColor rgb="FFD0E4F4"/>
        <bgColor indexed="64"/>
      </patternFill>
    </fill>
    <fill>
      <patternFill patternType="solid">
        <fgColor rgb="FFFBD7C3"/>
        <bgColor indexed="64"/>
      </patternFill>
    </fill>
    <fill>
      <patternFill patternType="solid">
        <fgColor theme="8" tint="0.59999389629810485"/>
        <bgColor indexed="64"/>
      </patternFill>
    </fill>
    <fill>
      <patternFill patternType="solid">
        <fgColor rgb="FFCEE1F2"/>
        <bgColor indexed="64"/>
      </patternFill>
    </fill>
    <fill>
      <patternFill patternType="solid">
        <fgColor rgb="FF4C5E76"/>
        <bgColor indexed="64"/>
      </patternFill>
    </fill>
  </fills>
  <borders count="187">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theme="4" tint="0.39997558519241921"/>
      </left>
      <right/>
      <top/>
      <bottom style="thin">
        <color indexed="64"/>
      </bottom>
      <diagonal/>
    </border>
    <border>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theme="0"/>
      </top>
      <bottom/>
      <diagonal/>
    </border>
    <border>
      <left/>
      <right/>
      <top style="thin">
        <color theme="0"/>
      </top>
      <bottom style="thin">
        <color theme="0"/>
      </bottom>
      <diagonal/>
    </border>
    <border>
      <left style="thin">
        <color theme="0"/>
      </left>
      <right/>
      <top/>
      <bottom/>
      <diagonal/>
    </border>
    <border>
      <left/>
      <right style="thin">
        <color theme="3" tint="-0.249977111117893"/>
      </right>
      <top/>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style="medium">
        <color theme="3" tint="-0.249977111117893"/>
      </left>
      <right style="medium">
        <color theme="3" tint="-0.249977111117893"/>
      </right>
      <top style="medium">
        <color theme="3" tint="-0.249977111117893"/>
      </top>
      <bottom style="thin">
        <color theme="0"/>
      </bottom>
      <diagonal/>
    </border>
    <border>
      <left style="medium">
        <color theme="3" tint="-0.249977111117893"/>
      </left>
      <right style="medium">
        <color theme="3" tint="-0.249977111117893"/>
      </right>
      <top style="thin">
        <color theme="0"/>
      </top>
      <bottom style="thin">
        <color theme="0"/>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thin">
        <color theme="0"/>
      </bottom>
      <diagonal/>
    </border>
    <border>
      <left style="medium">
        <color theme="3" tint="-0.249977111117893"/>
      </left>
      <right style="medium">
        <color theme="3" tint="-0.249977111117893"/>
      </right>
      <top style="thin">
        <color theme="0"/>
      </top>
      <bottom style="medium">
        <color theme="3" tint="-0.249977111117893"/>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style="thin">
        <color theme="0"/>
      </top>
      <bottom/>
      <diagonal/>
    </border>
    <border>
      <left style="thin">
        <color theme="3" tint="-0.249977111117893"/>
      </left>
      <right/>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right/>
      <top/>
      <bottom style="medium">
        <color theme="3" tint="-0.249977111117893"/>
      </bottom>
      <diagonal/>
    </border>
    <border>
      <left/>
      <right style="medium">
        <color theme="3" tint="-0.249977111117893"/>
      </right>
      <top/>
      <bottom style="medium">
        <color theme="3" tint="-0.249977111117893"/>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top style="thin">
        <color theme="0"/>
      </top>
      <bottom style="medium">
        <color theme="0"/>
      </bottom>
      <diagonal/>
    </border>
    <border>
      <left style="thin">
        <color indexed="64"/>
      </left>
      <right/>
      <top style="medium">
        <color indexed="64"/>
      </top>
      <bottom style="thin">
        <color indexed="64"/>
      </bottom>
      <diagonal/>
    </border>
    <border>
      <left/>
      <right style="thin">
        <color rgb="FFFFC000"/>
      </right>
      <top/>
      <bottom/>
      <diagonal/>
    </border>
    <border>
      <left style="thin">
        <color theme="3" tint="-0.249977111117893"/>
      </left>
      <right/>
      <top style="thin">
        <color theme="3" tint="-0.249977111117893"/>
      </top>
      <bottom/>
      <diagonal/>
    </border>
    <border>
      <left/>
      <right/>
      <top style="thin">
        <color theme="3" tint="-0.249977111117893"/>
      </top>
      <bottom/>
      <diagonal/>
    </border>
    <border>
      <left/>
      <right/>
      <top/>
      <bottom style="thin">
        <color theme="3" tint="-0.249977111117893"/>
      </bottom>
      <diagonal/>
    </border>
    <border>
      <left/>
      <right style="thin">
        <color theme="3" tint="-0.249977111117893"/>
      </right>
      <top/>
      <bottom style="thin">
        <color theme="3" tint="-0.249977111117893"/>
      </bottom>
      <diagonal/>
    </border>
    <border>
      <left style="medium">
        <color theme="5" tint="0.79998168889431442"/>
      </left>
      <right style="medium">
        <color theme="5" tint="0.79998168889431442"/>
      </right>
      <top/>
      <bottom/>
      <diagonal/>
    </border>
    <border>
      <left style="medium">
        <color theme="5" tint="0.79998168889431442"/>
      </left>
      <right/>
      <top/>
      <bottom/>
      <diagonal/>
    </border>
    <border>
      <left/>
      <right style="medium">
        <color theme="5" tint="0.79998168889431442"/>
      </right>
      <top/>
      <bottom/>
      <diagonal/>
    </border>
    <border>
      <left style="medium">
        <color theme="5" tint="0.79998168889431442"/>
      </left>
      <right/>
      <top/>
      <bottom style="medium">
        <color theme="5" tint="0.79998168889431442"/>
      </bottom>
      <diagonal/>
    </border>
    <border>
      <left/>
      <right/>
      <top/>
      <bottom style="medium">
        <color theme="5" tint="0.79998168889431442"/>
      </bottom>
      <diagonal/>
    </border>
    <border>
      <left/>
      <right style="medium">
        <color theme="5" tint="0.79998168889431442"/>
      </right>
      <top/>
      <bottom style="medium">
        <color theme="5" tint="0.79998168889431442"/>
      </bottom>
      <diagonal/>
    </border>
    <border>
      <left style="medium">
        <color theme="5" tint="0.79998168889431442"/>
      </left>
      <right style="medium">
        <color theme="5" tint="0.79998168889431442"/>
      </right>
      <top style="thin">
        <color theme="3"/>
      </top>
      <bottom style="medium">
        <color theme="5" tint="0.7999816888943144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right style="medium">
        <color theme="0"/>
      </right>
      <top style="thin">
        <color theme="0"/>
      </top>
      <bottom/>
      <diagonal/>
    </border>
    <border>
      <left/>
      <right style="medium">
        <color theme="0"/>
      </right>
      <top style="thin">
        <color theme="0"/>
      </top>
      <bottom style="thin">
        <color theme="0"/>
      </bottom>
      <diagonal/>
    </border>
    <border>
      <left/>
      <right style="medium">
        <color theme="0"/>
      </right>
      <top style="thin">
        <color theme="0"/>
      </top>
      <bottom style="medium">
        <color theme="0"/>
      </bottom>
      <diagonal/>
    </border>
    <border>
      <left style="medium">
        <color theme="0"/>
      </left>
      <right/>
      <top style="medium">
        <color theme="0"/>
      </top>
      <bottom style="thin">
        <color theme="0"/>
      </bottom>
      <diagonal/>
    </border>
    <border>
      <left style="medium">
        <color theme="0"/>
      </left>
      <right/>
      <top style="thin">
        <color theme="0"/>
      </top>
      <bottom style="thin">
        <color theme="0"/>
      </bottom>
      <diagonal/>
    </border>
    <border>
      <left style="medium">
        <color theme="0"/>
      </left>
      <right/>
      <top style="thin">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style="thin">
        <color theme="0"/>
      </top>
      <bottom/>
      <diagonal/>
    </border>
    <border>
      <left style="medium">
        <color theme="0"/>
      </left>
      <right style="medium">
        <color theme="0"/>
      </right>
      <top style="thin">
        <color theme="0"/>
      </top>
      <bottom style="thin">
        <color theme="0"/>
      </bottom>
      <diagonal/>
    </border>
    <border>
      <left style="medium">
        <color theme="0"/>
      </left>
      <right style="medium">
        <color theme="0"/>
      </right>
      <top/>
      <bottom/>
      <diagonal/>
    </border>
    <border>
      <left style="medium">
        <color theme="0"/>
      </left>
      <right style="medium">
        <color theme="0"/>
      </right>
      <top style="thin">
        <color theme="0"/>
      </top>
      <bottom style="medium">
        <color theme="0"/>
      </bottom>
      <diagonal/>
    </border>
    <border>
      <left style="medium">
        <color theme="0"/>
      </left>
      <right/>
      <top style="thin">
        <color theme="0"/>
      </top>
      <bottom/>
      <diagonal/>
    </border>
    <border>
      <left style="medium">
        <color theme="0"/>
      </left>
      <right style="medium">
        <color theme="0"/>
      </right>
      <top style="medium">
        <color theme="0"/>
      </top>
      <bottom style="thin">
        <color theme="0"/>
      </bottom>
      <diagonal/>
    </border>
    <border>
      <left style="medium">
        <color theme="0"/>
      </left>
      <right style="medium">
        <color theme="5" tint="0.79998168889431442"/>
      </right>
      <top/>
      <bottom/>
      <diagonal/>
    </border>
    <border>
      <left style="medium">
        <color theme="0"/>
      </left>
      <right style="medium">
        <color theme="5" tint="0.79998168889431442"/>
      </right>
      <top/>
      <bottom style="thin">
        <color theme="5" tint="0.79998168889431442"/>
      </bottom>
      <diagonal/>
    </border>
    <border>
      <left style="medium">
        <color theme="0"/>
      </left>
      <right style="medium">
        <color theme="0"/>
      </right>
      <top style="thin">
        <color theme="3"/>
      </top>
      <bottom/>
      <diagonal/>
    </border>
    <border>
      <left style="medium">
        <color theme="0"/>
      </left>
      <right style="medium">
        <color theme="0"/>
      </right>
      <top/>
      <bottom style="thin">
        <color theme="5" tint="0.79998168889431442"/>
      </bottom>
      <diagonal/>
    </border>
    <border>
      <left style="medium">
        <color theme="0"/>
      </left>
      <right/>
      <top style="thin">
        <color theme="3" tint="-0.249977111117893"/>
      </top>
      <bottom/>
      <diagonal/>
    </border>
    <border>
      <left style="medium">
        <color theme="0"/>
      </left>
      <right style="medium">
        <color theme="0"/>
      </right>
      <top/>
      <bottom style="thin">
        <color theme="3"/>
      </bottom>
      <diagonal/>
    </border>
    <border>
      <left/>
      <right/>
      <top style="medium">
        <color theme="5" tint="0.79998168889431442"/>
      </top>
      <bottom style="thin">
        <color indexed="64"/>
      </bottom>
      <diagonal/>
    </border>
    <border>
      <left style="thin">
        <color theme="3" tint="-0.249977111117893"/>
      </left>
      <right/>
      <top/>
      <bottom style="thin">
        <color indexed="64"/>
      </bottom>
      <diagonal/>
    </border>
    <border>
      <left/>
      <right style="thin">
        <color theme="3" tint="-0.249977111117893"/>
      </right>
      <top style="thin">
        <color theme="3" tint="-0.249977111117893"/>
      </top>
      <bottom/>
      <diagonal/>
    </border>
    <border>
      <left style="medium">
        <color theme="0"/>
      </left>
      <right/>
      <top/>
      <bottom style="thin">
        <color theme="3" tint="-0.249977111117893"/>
      </bottom>
      <diagonal/>
    </border>
    <border>
      <left style="medium">
        <color theme="3"/>
      </left>
      <right style="medium">
        <color theme="3"/>
      </right>
      <top style="medium">
        <color theme="3"/>
      </top>
      <bottom/>
      <diagonal/>
    </border>
    <border>
      <left style="medium">
        <color theme="3"/>
      </left>
      <right style="medium">
        <color theme="3"/>
      </right>
      <top style="thin">
        <color theme="0"/>
      </top>
      <bottom style="thin">
        <color theme="0"/>
      </bottom>
      <diagonal/>
    </border>
    <border>
      <left style="medium">
        <color theme="3"/>
      </left>
      <right style="medium">
        <color theme="3"/>
      </right>
      <top style="thin">
        <color theme="0"/>
      </top>
      <bottom/>
      <diagonal/>
    </border>
    <border>
      <left style="medium">
        <color theme="3"/>
      </left>
      <right style="medium">
        <color theme="3"/>
      </right>
      <top style="thin">
        <color theme="0"/>
      </top>
      <bottom style="medium">
        <color theme="3"/>
      </bottom>
      <diagonal/>
    </border>
    <border>
      <left style="medium">
        <color theme="3"/>
      </left>
      <right style="medium">
        <color theme="3"/>
      </right>
      <top/>
      <bottom/>
      <diagonal/>
    </border>
    <border>
      <left style="medium">
        <color theme="3"/>
      </left>
      <right style="medium">
        <color theme="3"/>
      </right>
      <top/>
      <bottom style="thin">
        <color theme="0"/>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0"/>
      </bottom>
      <diagonal/>
    </border>
    <border>
      <left style="medium">
        <color theme="3"/>
      </left>
      <right/>
      <top style="medium">
        <color theme="3"/>
      </top>
      <bottom/>
      <diagonal/>
    </border>
    <border>
      <left/>
      <right/>
      <top style="medium">
        <color theme="3"/>
      </top>
      <bottom/>
      <diagonal/>
    </border>
    <border>
      <left/>
      <right style="medium">
        <color theme="3"/>
      </right>
      <top style="medium">
        <color theme="3"/>
      </top>
      <bottom/>
      <diagonal/>
    </border>
    <border>
      <left style="medium">
        <color theme="3"/>
      </left>
      <right/>
      <top/>
      <bottom/>
      <diagonal/>
    </border>
    <border>
      <left/>
      <right style="medium">
        <color theme="3"/>
      </right>
      <top/>
      <bottom/>
      <diagonal/>
    </border>
    <border>
      <left style="medium">
        <color theme="3"/>
      </left>
      <right/>
      <top/>
      <bottom style="medium">
        <color theme="3"/>
      </bottom>
      <diagonal/>
    </border>
    <border>
      <left/>
      <right/>
      <top/>
      <bottom style="medium">
        <color theme="3"/>
      </bottom>
      <diagonal/>
    </border>
    <border>
      <left/>
      <right style="medium">
        <color theme="3"/>
      </right>
      <top/>
      <bottom style="medium">
        <color theme="3"/>
      </bottom>
      <diagonal/>
    </border>
    <border>
      <left style="medium">
        <color theme="3"/>
      </left>
      <right/>
      <top style="thin">
        <color theme="0"/>
      </top>
      <bottom/>
      <diagonal/>
    </border>
    <border>
      <left/>
      <right style="medium">
        <color theme="3"/>
      </right>
      <top style="thin">
        <color theme="0"/>
      </top>
      <bottom/>
      <diagonal/>
    </border>
    <border>
      <left style="medium">
        <color theme="3"/>
      </left>
      <right/>
      <top/>
      <bottom style="thin">
        <color theme="0"/>
      </bottom>
      <diagonal/>
    </border>
    <border>
      <left/>
      <right style="medium">
        <color theme="3"/>
      </right>
      <top/>
      <bottom style="thin">
        <color theme="0"/>
      </bottom>
      <diagonal/>
    </border>
    <border>
      <left style="medium">
        <color theme="3"/>
      </left>
      <right style="medium">
        <color theme="3"/>
      </right>
      <top style="medium">
        <color theme="3" tint="-0.249977111117893"/>
      </top>
      <bottom style="thin">
        <color theme="0"/>
      </bottom>
      <diagonal/>
    </border>
    <border>
      <left style="medium">
        <color theme="3"/>
      </left>
      <right/>
      <top style="medium">
        <color indexed="64"/>
      </top>
      <bottom/>
      <diagonal/>
    </border>
    <border>
      <left style="medium">
        <color indexed="64"/>
      </left>
      <right style="medium">
        <color theme="3"/>
      </right>
      <top style="medium">
        <color indexed="64"/>
      </top>
      <bottom/>
      <diagonal/>
    </border>
    <border>
      <left style="medium">
        <color theme="3" tint="-0.249977111117893"/>
      </left>
      <right style="medium">
        <color theme="3"/>
      </right>
      <top/>
      <bottom/>
      <diagonal/>
    </border>
    <border>
      <left style="medium">
        <color theme="3" tint="-0.249977111117893"/>
      </left>
      <right style="medium">
        <color theme="3"/>
      </right>
      <top/>
      <bottom style="medium">
        <color theme="3"/>
      </bottom>
      <diagonal/>
    </border>
    <border>
      <left/>
      <right style="medium">
        <color theme="3"/>
      </right>
      <top style="thin">
        <color theme="0"/>
      </top>
      <bottom style="thin">
        <color theme="0"/>
      </bottom>
      <diagonal/>
    </border>
    <border>
      <left/>
      <right style="medium">
        <color theme="3"/>
      </right>
      <top style="thin">
        <color theme="0"/>
      </top>
      <bottom style="medium">
        <color theme="3"/>
      </bottom>
      <diagonal/>
    </border>
    <border>
      <left/>
      <right style="medium">
        <color theme="3"/>
      </right>
      <top style="medium">
        <color theme="3"/>
      </top>
      <bottom style="thin">
        <color theme="0"/>
      </bottom>
      <diagonal/>
    </border>
    <border>
      <left/>
      <right/>
      <top style="medium">
        <color theme="3"/>
      </top>
      <bottom style="medium">
        <color theme="3"/>
      </bottom>
      <diagonal/>
    </border>
    <border>
      <left/>
      <right style="thin">
        <color rgb="FFF5F5F5"/>
      </right>
      <top style="thin">
        <color theme="0"/>
      </top>
      <bottom style="thin">
        <color theme="0"/>
      </bottom>
      <diagonal/>
    </border>
    <border>
      <left style="medium">
        <color theme="3"/>
      </left>
      <right/>
      <top style="medium">
        <color indexed="64"/>
      </top>
      <bottom style="thin">
        <color theme="0"/>
      </bottom>
      <diagonal/>
    </border>
    <border>
      <left style="medium">
        <color indexed="64"/>
      </left>
      <right style="medium">
        <color theme="3"/>
      </right>
      <top style="medium">
        <color indexed="64"/>
      </top>
      <bottom style="thin">
        <color theme="0"/>
      </bottom>
      <diagonal/>
    </border>
    <border>
      <left style="thin">
        <color theme="0"/>
      </left>
      <right/>
      <top/>
      <bottom style="medium">
        <color theme="3"/>
      </bottom>
      <diagonal/>
    </border>
    <border>
      <left style="thin">
        <color theme="0"/>
      </left>
      <right/>
      <top style="medium">
        <color theme="3"/>
      </top>
      <bottom/>
      <diagonal/>
    </border>
    <border>
      <left style="medium">
        <color indexed="64"/>
      </left>
      <right/>
      <top style="medium">
        <color theme="3"/>
      </top>
      <bottom/>
      <diagonal/>
    </border>
    <border>
      <left style="medium">
        <color theme="3" tint="-0.249977111117893"/>
      </left>
      <right style="medium">
        <color theme="3" tint="-0.249977111117893"/>
      </right>
      <top/>
      <bottom style="medium">
        <color theme="3" tint="-0.249977111117893"/>
      </bottom>
      <diagonal/>
    </border>
    <border>
      <left style="medium">
        <color theme="3"/>
      </left>
      <right/>
      <top style="thin">
        <color theme="0"/>
      </top>
      <bottom style="thin">
        <color theme="0"/>
      </bottom>
      <diagonal/>
    </border>
    <border>
      <left style="medium">
        <color theme="3"/>
      </left>
      <right/>
      <top style="thin">
        <color theme="0"/>
      </top>
      <bottom style="medium">
        <color theme="3"/>
      </bottom>
      <diagonal/>
    </border>
    <border>
      <left style="medium">
        <color theme="3"/>
      </left>
      <right/>
      <top style="medium">
        <color theme="3"/>
      </top>
      <bottom style="thin">
        <color theme="0"/>
      </bottom>
      <diagonal/>
    </border>
    <border>
      <left style="medium">
        <color theme="3"/>
      </left>
      <right/>
      <top style="medium">
        <color theme="3" tint="-0.249977111117893"/>
      </top>
      <bottom style="thin">
        <color theme="0"/>
      </bottom>
      <diagonal/>
    </border>
    <border>
      <left style="medium">
        <color theme="3" tint="-0.249977111117893"/>
      </left>
      <right/>
      <top style="medium">
        <color theme="3" tint="-0.249977111117893"/>
      </top>
      <bottom/>
      <diagonal/>
    </border>
    <border>
      <left/>
      <right/>
      <top style="medium">
        <color theme="3" tint="-0.249977111117893"/>
      </top>
      <bottom style="thin">
        <color theme="0"/>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top/>
      <bottom style="medium">
        <color theme="3" tint="-0.249977111117893"/>
      </bottom>
      <diagonal/>
    </border>
    <border>
      <left style="medium">
        <color theme="3" tint="-0.249977111117893"/>
      </left>
      <right/>
      <top/>
      <bottom style="thin">
        <color theme="3" tint="-0.249977111117893"/>
      </bottom>
      <diagonal/>
    </border>
    <border>
      <left style="medium">
        <color theme="3" tint="-0.249977111117893"/>
      </left>
      <right/>
      <top style="thin">
        <color theme="3" tint="-0.249977111117893"/>
      </top>
      <bottom style="thin">
        <color theme="3" tint="-0.249977111117893"/>
      </bottom>
      <diagonal/>
    </border>
    <border>
      <left/>
      <right style="medium">
        <color theme="3" tint="-0.249977111117893"/>
      </right>
      <top/>
      <bottom style="thin">
        <color theme="3" tint="-0.249977111117893"/>
      </bottom>
      <diagonal/>
    </border>
    <border>
      <left/>
      <right style="medium">
        <color theme="3" tint="-0.249977111117893"/>
      </right>
      <top style="thin">
        <color theme="3" tint="-0.249977111117893"/>
      </top>
      <bottom/>
      <diagonal/>
    </border>
    <border>
      <left style="thin">
        <color theme="0"/>
      </left>
      <right/>
      <top style="thin">
        <color theme="0"/>
      </top>
      <bottom style="thin">
        <color theme="3" tint="-0.249977111117893"/>
      </bottom>
      <diagonal/>
    </border>
    <border>
      <left style="thin">
        <color theme="3" tint="-0.249977111117893"/>
      </left>
      <right style="thin">
        <color theme="3" tint="-0.249977111117893"/>
      </right>
      <top style="thin">
        <color theme="3" tint="-0.249977111117893"/>
      </top>
      <bottom style="thin">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thin">
        <color theme="3" tint="-0.249977111117893"/>
      </top>
      <bottom/>
      <diagonal/>
    </border>
  </borders>
  <cellStyleXfs count="5">
    <xf numFmtId="0" fontId="0" fillId="0" borderId="0"/>
    <xf numFmtId="0" fontId="6" fillId="0" borderId="0"/>
    <xf numFmtId="9" fontId="9" fillId="0" borderId="0" applyFont="0" applyFill="0" applyBorder="0" applyAlignment="0" applyProtection="0"/>
    <xf numFmtId="0" fontId="44" fillId="0" borderId="0"/>
    <xf numFmtId="43" fontId="9" fillId="0" borderId="0" applyFont="0" applyFill="0" applyBorder="0" applyAlignment="0" applyProtection="0"/>
  </cellStyleXfs>
  <cellXfs count="1040">
    <xf numFmtId="0" fontId="0" fillId="0" borderId="0" xfId="0"/>
    <xf numFmtId="0" fontId="2" fillId="0" borderId="0" xfId="0" applyFont="1"/>
    <xf numFmtId="0" fontId="2" fillId="0" borderId="0" xfId="0" applyFont="1" applyAlignment="1">
      <alignment horizontal="center"/>
    </xf>
    <xf numFmtId="0" fontId="2" fillId="2" borderId="0" xfId="0" applyFont="1" applyFill="1"/>
    <xf numFmtId="0" fontId="1" fillId="0" borderId="0" xfId="0" applyFont="1" applyAlignment="1">
      <alignment horizontal="left"/>
    </xf>
    <xf numFmtId="0" fontId="7" fillId="5" borderId="2" xfId="0" applyFont="1" applyFill="1" applyBorder="1" applyAlignment="1">
      <alignment horizontal="center"/>
    </xf>
    <xf numFmtId="0" fontId="0" fillId="2" borderId="0" xfId="0" applyFill="1"/>
    <xf numFmtId="0" fontId="0" fillId="3" borderId="2" xfId="0" applyFill="1" applyBorder="1" applyAlignment="1">
      <alignment horizontal="center"/>
    </xf>
    <xf numFmtId="0" fontId="2" fillId="2" borderId="0" xfId="0" applyFont="1" applyFill="1" applyAlignment="1">
      <alignment horizontal="center"/>
    </xf>
    <xf numFmtId="0" fontId="1" fillId="2" borderId="0" xfId="0" applyFont="1" applyFill="1" applyAlignment="1">
      <alignment horizontal="left"/>
    </xf>
    <xf numFmtId="0" fontId="7" fillId="2" borderId="0" xfId="0" applyFont="1" applyFill="1" applyAlignment="1">
      <alignment vertical="center"/>
    </xf>
    <xf numFmtId="0" fontId="5" fillId="0" borderId="0" xfId="0" applyFont="1" applyAlignment="1">
      <alignment horizontal="center" wrapText="1"/>
    </xf>
    <xf numFmtId="6" fontId="4" fillId="0" borderId="0" xfId="0" applyNumberFormat="1" applyFont="1" applyAlignment="1">
      <alignment horizontal="center"/>
    </xf>
    <xf numFmtId="0" fontId="4" fillId="0" borderId="0" xfId="0" applyFont="1" applyAlignment="1">
      <alignment horizontal="center"/>
    </xf>
    <xf numFmtId="0" fontId="3" fillId="0" borderId="0" xfId="0" applyFont="1"/>
    <xf numFmtId="0" fontId="10" fillId="2" borderId="0" xfId="0" applyFont="1" applyFill="1" applyAlignment="1">
      <alignment horizontal="left" vertical="top" wrapText="1"/>
    </xf>
    <xf numFmtId="6" fontId="4" fillId="2" borderId="0" xfId="0" applyNumberFormat="1" applyFont="1" applyFill="1" applyAlignment="1">
      <alignment horizontal="center"/>
    </xf>
    <xf numFmtId="0" fontId="11" fillId="6" borderId="0" xfId="0" applyFont="1" applyFill="1" applyAlignment="1">
      <alignment horizontal="left" vertical="top" wrapText="1"/>
    </xf>
    <xf numFmtId="0" fontId="11" fillId="6" borderId="13" xfId="0" applyFont="1" applyFill="1" applyBorder="1" applyAlignment="1">
      <alignment horizontal="left" vertical="top" wrapText="1"/>
    </xf>
    <xf numFmtId="0" fontId="5" fillId="0" borderId="0" xfId="0" applyFont="1" applyAlignment="1">
      <alignment horizontal="left"/>
    </xf>
    <xf numFmtId="0" fontId="18" fillId="0" borderId="0" xfId="0" applyFont="1" applyAlignment="1">
      <alignment vertical="center"/>
    </xf>
    <xf numFmtId="0" fontId="17" fillId="3" borderId="2" xfId="0" applyFont="1" applyFill="1" applyBorder="1"/>
    <xf numFmtId="0" fontId="17" fillId="0" borderId="0" xfId="0" applyFont="1"/>
    <xf numFmtId="0" fontId="20" fillId="9" borderId="2" xfId="0" applyFont="1" applyFill="1" applyBorder="1"/>
    <xf numFmtId="0" fontId="17" fillId="2" borderId="0" xfId="0" applyFont="1" applyFill="1"/>
    <xf numFmtId="0" fontId="22" fillId="0" borderId="0" xfId="0" applyFont="1" applyAlignment="1">
      <alignment vertical="center"/>
    </xf>
    <xf numFmtId="0" fontId="24" fillId="0" borderId="0" xfId="0" applyFont="1" applyAlignment="1">
      <alignment vertical="center"/>
    </xf>
    <xf numFmtId="0" fontId="0" fillId="3" borderId="6" xfId="0" applyFill="1" applyBorder="1" applyAlignment="1">
      <alignment horizontal="center"/>
    </xf>
    <xf numFmtId="0" fontId="0" fillId="3" borderId="1" xfId="0" applyFill="1" applyBorder="1" applyAlignment="1">
      <alignment horizontal="center"/>
    </xf>
    <xf numFmtId="0" fontId="7" fillId="5" borderId="6" xfId="0" applyFont="1" applyFill="1" applyBorder="1" applyAlignment="1">
      <alignment horizontal="center"/>
    </xf>
    <xf numFmtId="0" fontId="20" fillId="9" borderId="8" xfId="0" applyFont="1" applyFill="1" applyBorder="1"/>
    <xf numFmtId="0" fontId="17" fillId="3" borderId="8" xfId="0" applyFont="1" applyFill="1" applyBorder="1"/>
    <xf numFmtId="0" fontId="0" fillId="0" borderId="0" xfId="0" applyAlignment="1">
      <alignment horizontal="center"/>
    </xf>
    <xf numFmtId="0" fontId="7" fillId="11" borderId="2" xfId="0" applyFont="1" applyFill="1" applyBorder="1" applyAlignment="1">
      <alignment horizontal="center"/>
    </xf>
    <xf numFmtId="0" fontId="0" fillId="0" borderId="0" xfId="0" applyAlignment="1">
      <alignment vertical="center"/>
    </xf>
    <xf numFmtId="0" fontId="7" fillId="5" borderId="2" xfId="0" applyFont="1" applyFill="1" applyBorder="1" applyAlignment="1">
      <alignment horizontal="center" vertical="center"/>
    </xf>
    <xf numFmtId="0" fontId="7" fillId="11" borderId="2" xfId="0" applyFont="1" applyFill="1" applyBorder="1" applyAlignment="1">
      <alignment horizontal="center" vertical="center"/>
    </xf>
    <xf numFmtId="0" fontId="0" fillId="8" borderId="6" xfId="0" applyFill="1" applyBorder="1" applyAlignment="1">
      <alignment horizontal="center"/>
    </xf>
    <xf numFmtId="0" fontId="0" fillId="8" borderId="2" xfId="0" applyFill="1" applyBorder="1" applyAlignment="1">
      <alignment horizontal="center"/>
    </xf>
    <xf numFmtId="0" fontId="16" fillId="3" borderId="6" xfId="0" applyFont="1" applyFill="1" applyBorder="1" applyAlignment="1">
      <alignment horizontal="center"/>
    </xf>
    <xf numFmtId="0" fontId="0" fillId="8" borderId="3" xfId="0" applyFill="1" applyBorder="1" applyAlignment="1">
      <alignment horizontal="center"/>
    </xf>
    <xf numFmtId="0" fontId="0" fillId="8" borderId="8" xfId="0" applyFill="1" applyBorder="1" applyAlignment="1">
      <alignment horizontal="center"/>
    </xf>
    <xf numFmtId="0" fontId="0" fillId="2" borderId="0" xfId="0" applyFill="1" applyAlignment="1">
      <alignment horizontal="center"/>
    </xf>
    <xf numFmtId="0" fontId="0" fillId="0" borderId="0" xfId="0" applyAlignment="1">
      <alignment horizontal="center" vertical="center"/>
    </xf>
    <xf numFmtId="0" fontId="0" fillId="3" borderId="7" xfId="0" applyFill="1" applyBorder="1" applyAlignment="1">
      <alignment horizontal="center"/>
    </xf>
    <xf numFmtId="0" fontId="0" fillId="12" borderId="29" xfId="0" applyFill="1" applyBorder="1"/>
    <xf numFmtId="0" fontId="0" fillId="12" borderId="28" xfId="0" applyFill="1" applyBorder="1"/>
    <xf numFmtId="0" fontId="0" fillId="8" borderId="59" xfId="0" applyFill="1" applyBorder="1"/>
    <xf numFmtId="0" fontId="28" fillId="9" borderId="52" xfId="0" applyFont="1" applyFill="1" applyBorder="1"/>
    <xf numFmtId="0" fontId="28" fillId="9" borderId="34" xfId="0" applyFont="1" applyFill="1" applyBorder="1"/>
    <xf numFmtId="0" fontId="29" fillId="3" borderId="55" xfId="0" applyFont="1" applyFill="1" applyBorder="1" applyAlignment="1">
      <alignment horizontal="center"/>
    </xf>
    <xf numFmtId="0" fontId="16" fillId="0" borderId="0" xfId="0" applyFont="1" applyAlignment="1">
      <alignment horizontal="center"/>
    </xf>
    <xf numFmtId="164" fontId="16" fillId="3" borderId="2" xfId="0" applyNumberFormat="1" applyFont="1" applyFill="1" applyBorder="1"/>
    <xf numFmtId="0" fontId="16" fillId="9" borderId="29" xfId="0" applyFont="1" applyFill="1" applyBorder="1" applyAlignment="1">
      <alignment vertical="center"/>
    </xf>
    <xf numFmtId="0" fontId="16" fillId="3" borderId="2" xfId="0" applyFont="1" applyFill="1" applyBorder="1" applyAlignment="1">
      <alignment vertical="center"/>
    </xf>
    <xf numFmtId="0" fontId="16" fillId="9" borderId="29" xfId="0" applyFont="1" applyFill="1" applyBorder="1"/>
    <xf numFmtId="0" fontId="16" fillId="3" borderId="2" xfId="0" applyFont="1" applyFill="1" applyBorder="1"/>
    <xf numFmtId="0" fontId="29" fillId="3" borderId="2" xfId="0" applyFont="1" applyFill="1" applyBorder="1"/>
    <xf numFmtId="164" fontId="29" fillId="8" borderId="2" xfId="0" applyNumberFormat="1" applyFont="1" applyFill="1" applyBorder="1"/>
    <xf numFmtId="0" fontId="29" fillId="3" borderId="41" xfId="0" applyFont="1" applyFill="1" applyBorder="1" applyAlignment="1">
      <alignment horizontal="center"/>
    </xf>
    <xf numFmtId="0" fontId="29" fillId="13" borderId="41" xfId="0" applyFont="1" applyFill="1" applyBorder="1" applyAlignment="1">
      <alignment horizontal="center"/>
    </xf>
    <xf numFmtId="0" fontId="16" fillId="3" borderId="44" xfId="0" applyFont="1" applyFill="1" applyBorder="1" applyAlignment="1">
      <alignment horizontal="center"/>
    </xf>
    <xf numFmtId="0" fontId="29" fillId="3" borderId="44" xfId="0" applyFont="1" applyFill="1" applyBorder="1" applyAlignment="1">
      <alignment horizontal="center"/>
    </xf>
    <xf numFmtId="2" fontId="16" fillId="3" borderId="45" xfId="0" applyNumberFormat="1" applyFont="1" applyFill="1" applyBorder="1" applyAlignment="1">
      <alignment horizontal="center"/>
    </xf>
    <xf numFmtId="1" fontId="16" fillId="0" borderId="0" xfId="0" applyNumberFormat="1" applyFont="1" applyAlignment="1">
      <alignment horizontal="center"/>
    </xf>
    <xf numFmtId="0" fontId="16" fillId="3" borderId="2" xfId="0" applyFont="1" applyFill="1" applyBorder="1" applyAlignment="1">
      <alignment horizontal="center"/>
    </xf>
    <xf numFmtId="0" fontId="16" fillId="3" borderId="51" xfId="0" applyFont="1" applyFill="1" applyBorder="1" applyAlignment="1">
      <alignment horizontal="center"/>
    </xf>
    <xf numFmtId="0" fontId="19" fillId="2" borderId="0" xfId="0" applyFont="1" applyFill="1" applyAlignment="1">
      <alignment horizontal="center" vertical="center"/>
    </xf>
    <xf numFmtId="14" fontId="17" fillId="3" borderId="2" xfId="0" applyNumberFormat="1" applyFont="1" applyFill="1" applyBorder="1"/>
    <xf numFmtId="0" fontId="17" fillId="8" borderId="2" xfId="0" applyFont="1" applyFill="1" applyBorder="1"/>
    <xf numFmtId="0" fontId="17" fillId="8" borderId="2" xfId="0" applyFont="1" applyFill="1" applyBorder="1" applyAlignment="1">
      <alignment horizontal="center"/>
    </xf>
    <xf numFmtId="0" fontId="7" fillId="9" borderId="2" xfId="0" applyFont="1" applyFill="1" applyBorder="1"/>
    <xf numFmtId="0" fontId="7" fillId="9" borderId="2" xfId="0" applyFont="1" applyFill="1" applyBorder="1" applyAlignment="1">
      <alignment horizontal="left"/>
    </xf>
    <xf numFmtId="0" fontId="20" fillId="9" borderId="2" xfId="0" applyFont="1" applyFill="1" applyBorder="1" applyAlignment="1">
      <alignment horizontal="left"/>
    </xf>
    <xf numFmtId="9" fontId="17" fillId="8" borderId="2" xfId="0" applyNumberFormat="1" applyFont="1" applyFill="1" applyBorder="1" applyAlignment="1">
      <alignment horizontal="center"/>
    </xf>
    <xf numFmtId="6" fontId="17" fillId="8" borderId="2" xfId="0" applyNumberFormat="1" applyFont="1" applyFill="1" applyBorder="1" applyAlignment="1">
      <alignment horizontal="center"/>
    </xf>
    <xf numFmtId="6" fontId="17" fillId="8" borderId="2" xfId="0" applyNumberFormat="1" applyFont="1" applyFill="1" applyBorder="1"/>
    <xf numFmtId="3" fontId="17" fillId="8" borderId="2" xfId="0" applyNumberFormat="1" applyFont="1" applyFill="1" applyBorder="1"/>
    <xf numFmtId="9" fontId="17" fillId="8" borderId="2" xfId="0" applyNumberFormat="1" applyFont="1" applyFill="1" applyBorder="1"/>
    <xf numFmtId="0" fontId="12" fillId="0" borderId="0" xfId="0" applyFont="1"/>
    <xf numFmtId="0" fontId="33" fillId="9" borderId="1" xfId="0" applyFont="1" applyFill="1" applyBorder="1"/>
    <xf numFmtId="0" fontId="36" fillId="9" borderId="7" xfId="0" applyFont="1" applyFill="1" applyBorder="1" applyAlignment="1">
      <alignment horizontal="center"/>
    </xf>
    <xf numFmtId="6" fontId="4" fillId="3" borderId="2" xfId="0" applyNumberFormat="1" applyFont="1" applyFill="1" applyBorder="1" applyAlignment="1">
      <alignment horizontal="center"/>
    </xf>
    <xf numFmtId="9" fontId="4" fillId="3" borderId="2" xfId="0" applyNumberFormat="1" applyFont="1" applyFill="1" applyBorder="1" applyAlignment="1">
      <alignment horizontal="center"/>
    </xf>
    <xf numFmtId="0" fontId="7" fillId="7" borderId="16" xfId="0" applyFont="1" applyFill="1" applyBorder="1"/>
    <xf numFmtId="0" fontId="0" fillId="8" borderId="21" xfId="0" applyFill="1" applyBorder="1"/>
    <xf numFmtId="0" fontId="20" fillId="7" borderId="15" xfId="0" applyFont="1" applyFill="1" applyBorder="1"/>
    <xf numFmtId="0" fontId="28" fillId="9" borderId="33" xfId="0" applyFont="1" applyFill="1" applyBorder="1"/>
    <xf numFmtId="0" fontId="29" fillId="3" borderId="50" xfId="0" applyFont="1" applyFill="1" applyBorder="1"/>
    <xf numFmtId="0" fontId="29" fillId="3" borderId="51" xfId="0" applyFont="1" applyFill="1" applyBorder="1"/>
    <xf numFmtId="0" fontId="29" fillId="3" borderId="51" xfId="0" applyFont="1" applyFill="1" applyBorder="1" applyAlignment="1">
      <alignment vertical="center"/>
    </xf>
    <xf numFmtId="0" fontId="28" fillId="9" borderId="35" xfId="0" applyFont="1" applyFill="1" applyBorder="1"/>
    <xf numFmtId="0" fontId="29" fillId="3" borderId="55" xfId="0" applyFont="1" applyFill="1" applyBorder="1"/>
    <xf numFmtId="0" fontId="28" fillId="9" borderId="33" xfId="0" applyFont="1" applyFill="1" applyBorder="1" applyAlignment="1">
      <alignment horizontal="left"/>
    </xf>
    <xf numFmtId="0" fontId="28" fillId="9" borderId="34" xfId="0" applyFont="1" applyFill="1" applyBorder="1" applyAlignment="1">
      <alignment horizontal="left"/>
    </xf>
    <xf numFmtId="0" fontId="29" fillId="3" borderId="51" xfId="0" applyFont="1" applyFill="1" applyBorder="1" applyAlignment="1">
      <alignment horizontal="center"/>
    </xf>
    <xf numFmtId="0" fontId="28" fillId="9" borderId="35" xfId="0" applyFont="1" applyFill="1" applyBorder="1" applyAlignment="1">
      <alignment horizontal="left"/>
    </xf>
    <xf numFmtId="164" fontId="16" fillId="3" borderId="7" xfId="0" applyNumberFormat="1" applyFont="1" applyFill="1" applyBorder="1"/>
    <xf numFmtId="164" fontId="29" fillId="8" borderId="8" xfId="0" applyNumberFormat="1" applyFont="1" applyFill="1" applyBorder="1" applyAlignment="1">
      <alignment vertical="center"/>
    </xf>
    <xf numFmtId="0" fontId="25" fillId="7" borderId="23" xfId="0" applyFont="1" applyFill="1" applyBorder="1"/>
    <xf numFmtId="0" fontId="25" fillId="7" borderId="24" xfId="0" applyFont="1" applyFill="1" applyBorder="1"/>
    <xf numFmtId="0" fontId="25" fillId="7" borderId="25" xfId="0" applyFont="1" applyFill="1" applyBorder="1"/>
    <xf numFmtId="0" fontId="39" fillId="0" borderId="0" xfId="0" applyFont="1"/>
    <xf numFmtId="164" fontId="39" fillId="7" borderId="28" xfId="0" applyNumberFormat="1" applyFont="1" applyFill="1" applyBorder="1"/>
    <xf numFmtId="164" fontId="39" fillId="7" borderId="19" xfId="0" applyNumberFormat="1" applyFont="1" applyFill="1" applyBorder="1"/>
    <xf numFmtId="164" fontId="39" fillId="7" borderId="18" xfId="0" applyNumberFormat="1" applyFont="1" applyFill="1" applyBorder="1"/>
    <xf numFmtId="0" fontId="39" fillId="7" borderId="59" xfId="0" applyFont="1" applyFill="1" applyBorder="1"/>
    <xf numFmtId="0" fontId="0" fillId="9" borderId="39" xfId="0" applyFill="1" applyBorder="1"/>
    <xf numFmtId="0" fontId="0" fillId="8" borderId="2" xfId="0" applyFill="1" applyBorder="1" applyAlignment="1">
      <alignment vertical="center"/>
    </xf>
    <xf numFmtId="164" fontId="17" fillId="8" borderId="2" xfId="0" applyNumberFormat="1" applyFont="1" applyFill="1" applyBorder="1"/>
    <xf numFmtId="165" fontId="17" fillId="8" borderId="2" xfId="0" applyNumberFormat="1" applyFont="1" applyFill="1" applyBorder="1"/>
    <xf numFmtId="0" fontId="17" fillId="8" borderId="2" xfId="0" applyFont="1" applyFill="1" applyBorder="1" applyAlignment="1">
      <alignment horizontal="right"/>
    </xf>
    <xf numFmtId="3" fontId="17" fillId="8" borderId="2" xfId="0" applyNumberFormat="1" applyFont="1" applyFill="1" applyBorder="1" applyAlignment="1">
      <alignment horizontal="right"/>
    </xf>
    <xf numFmtId="0" fontId="17" fillId="8" borderId="2" xfId="0" applyFont="1" applyFill="1" applyBorder="1" applyAlignment="1">
      <alignment horizontal="left"/>
    </xf>
    <xf numFmtId="0" fontId="19" fillId="12" borderId="23" xfId="0" applyFont="1" applyFill="1" applyBorder="1" applyAlignment="1">
      <alignment vertical="center"/>
    </xf>
    <xf numFmtId="10" fontId="17" fillId="8" borderId="2" xfId="0" applyNumberFormat="1" applyFont="1" applyFill="1" applyBorder="1"/>
    <xf numFmtId="0" fontId="23" fillId="12" borderId="29" xfId="0" applyFont="1" applyFill="1" applyBorder="1" applyAlignment="1">
      <alignment vertical="center"/>
    </xf>
    <xf numFmtId="0" fontId="27" fillId="12" borderId="23" xfId="0" applyFont="1" applyFill="1" applyBorder="1"/>
    <xf numFmtId="0" fontId="27" fillId="12" borderId="29" xfId="0" applyFont="1" applyFill="1" applyBorder="1"/>
    <xf numFmtId="0" fontId="27" fillId="12" borderId="28" xfId="0" applyFont="1" applyFill="1" applyBorder="1"/>
    <xf numFmtId="9" fontId="0" fillId="2" borderId="0" xfId="2" applyFont="1" applyFill="1" applyBorder="1" applyAlignment="1">
      <alignment vertical="top" wrapText="1"/>
    </xf>
    <xf numFmtId="10" fontId="0" fillId="2" borderId="0" xfId="2" applyNumberFormat="1" applyFont="1" applyFill="1" applyBorder="1" applyAlignment="1">
      <alignment horizontal="left" vertical="top" wrapText="1"/>
    </xf>
    <xf numFmtId="0" fontId="35" fillId="2" borderId="0" xfId="0" applyFont="1" applyFill="1" applyAlignment="1">
      <alignment horizontal="center"/>
    </xf>
    <xf numFmtId="0" fontId="0" fillId="3" borderId="8" xfId="0" applyFill="1" applyBorder="1" applyAlignment="1">
      <alignment horizontal="center"/>
    </xf>
    <xf numFmtId="0" fontId="28" fillId="9" borderId="29" xfId="0" applyFont="1" applyFill="1" applyBorder="1"/>
    <xf numFmtId="0" fontId="28" fillId="9" borderId="56" xfId="0" applyFont="1" applyFill="1" applyBorder="1" applyAlignment="1">
      <alignment vertical="center"/>
    </xf>
    <xf numFmtId="0" fontId="29" fillId="3" borderId="2" xfId="0" applyFont="1" applyFill="1" applyBorder="1" applyAlignment="1">
      <alignment vertical="center"/>
    </xf>
    <xf numFmtId="9" fontId="17" fillId="8" borderId="2" xfId="0" applyNumberFormat="1" applyFont="1" applyFill="1" applyBorder="1" applyAlignment="1">
      <alignment horizontal="right"/>
    </xf>
    <xf numFmtId="6" fontId="17" fillId="8" borderId="2" xfId="0" applyNumberFormat="1" applyFont="1" applyFill="1" applyBorder="1" applyAlignment="1">
      <alignment horizontal="right"/>
    </xf>
    <xf numFmtId="9" fontId="17" fillId="8" borderId="2" xfId="0" applyNumberFormat="1" applyFont="1" applyFill="1" applyBorder="1" applyAlignment="1">
      <alignment horizontal="right" vertical="center"/>
    </xf>
    <xf numFmtId="0" fontId="20" fillId="7" borderId="0" xfId="0" applyFont="1" applyFill="1" applyAlignment="1">
      <alignment horizontal="center" vertical="center"/>
    </xf>
    <xf numFmtId="0" fontId="20" fillId="12" borderId="0" xfId="0" applyFont="1" applyFill="1" applyAlignment="1">
      <alignment horizontal="center" vertical="center"/>
    </xf>
    <xf numFmtId="0" fontId="28" fillId="9" borderId="16" xfId="0" applyFont="1" applyFill="1" applyBorder="1" applyAlignment="1">
      <alignment horizontal="center"/>
    </xf>
    <xf numFmtId="0" fontId="28" fillId="9" borderId="17" xfId="0" applyFont="1" applyFill="1" applyBorder="1" applyAlignment="1">
      <alignment horizontal="center"/>
    </xf>
    <xf numFmtId="0" fontId="16" fillId="2" borderId="0" xfId="0" applyFont="1" applyFill="1" applyAlignment="1">
      <alignment horizontal="center"/>
    </xf>
    <xf numFmtId="0" fontId="29" fillId="3" borderId="39" xfId="0" applyFont="1" applyFill="1" applyBorder="1" applyAlignment="1">
      <alignment horizontal="center"/>
    </xf>
    <xf numFmtId="0" fontId="28" fillId="9" borderId="21" xfId="0" applyFont="1" applyFill="1" applyBorder="1" applyAlignment="1">
      <alignment horizontal="center"/>
    </xf>
    <xf numFmtId="0" fontId="28" fillId="9" borderId="22" xfId="0" applyFont="1" applyFill="1" applyBorder="1" applyAlignment="1">
      <alignment horizontal="center"/>
    </xf>
    <xf numFmtId="0" fontId="29" fillId="3" borderId="32" xfId="0" applyFont="1" applyFill="1" applyBorder="1" applyAlignment="1">
      <alignment horizontal="center"/>
    </xf>
    <xf numFmtId="0" fontId="29" fillId="3" borderId="36" xfId="0" applyFont="1" applyFill="1" applyBorder="1" applyAlignment="1">
      <alignment horizontal="center"/>
    </xf>
    <xf numFmtId="0" fontId="29" fillId="3" borderId="63" xfId="0" applyFont="1" applyFill="1" applyBorder="1" applyAlignment="1">
      <alignment horizontal="center"/>
    </xf>
    <xf numFmtId="0" fontId="28" fillId="9" borderId="27" xfId="0" applyFont="1" applyFill="1" applyBorder="1" applyAlignment="1">
      <alignment horizontal="center"/>
    </xf>
    <xf numFmtId="0" fontId="32" fillId="9" borderId="43" xfId="0" applyFont="1" applyFill="1" applyBorder="1" applyAlignment="1">
      <alignment horizontal="center"/>
    </xf>
    <xf numFmtId="0" fontId="28" fillId="9" borderId="38" xfId="0" applyFont="1" applyFill="1" applyBorder="1" applyAlignment="1">
      <alignment horizontal="center"/>
    </xf>
    <xf numFmtId="0" fontId="28" fillId="9" borderId="43" xfId="0" applyFont="1" applyFill="1" applyBorder="1" applyAlignment="1">
      <alignment horizontal="center"/>
    </xf>
    <xf numFmtId="0" fontId="28" fillId="9" borderId="41" xfId="0" applyFont="1" applyFill="1" applyBorder="1" applyAlignment="1">
      <alignment horizontal="center"/>
    </xf>
    <xf numFmtId="0" fontId="28" fillId="9" borderId="44" xfId="0" applyFont="1" applyFill="1" applyBorder="1" applyAlignment="1">
      <alignment horizontal="center"/>
    </xf>
    <xf numFmtId="0" fontId="28" fillId="9" borderId="45" xfId="0" applyFont="1" applyFill="1" applyBorder="1" applyAlignment="1">
      <alignment horizontal="center"/>
    </xf>
    <xf numFmtId="0" fontId="32" fillId="9" borderId="44" xfId="0" applyFont="1" applyFill="1" applyBorder="1" applyAlignment="1">
      <alignment horizontal="center"/>
    </xf>
    <xf numFmtId="0" fontId="32" fillId="9" borderId="45" xfId="0" applyFont="1" applyFill="1" applyBorder="1" applyAlignment="1">
      <alignment horizontal="center"/>
    </xf>
    <xf numFmtId="0" fontId="16" fillId="3" borderId="5" xfId="0" applyFont="1" applyFill="1" applyBorder="1" applyAlignment="1">
      <alignment horizontal="center"/>
    </xf>
    <xf numFmtId="0" fontId="28" fillId="9" borderId="44" xfId="0" applyFont="1" applyFill="1" applyBorder="1" applyAlignment="1">
      <alignment horizontal="right"/>
    </xf>
    <xf numFmtId="0" fontId="28" fillId="9" borderId="45" xfId="0" applyFont="1" applyFill="1" applyBorder="1" applyAlignment="1">
      <alignment horizontal="right"/>
    </xf>
    <xf numFmtId="0" fontId="28" fillId="9" borderId="43" xfId="0" applyFont="1" applyFill="1" applyBorder="1" applyAlignment="1">
      <alignment horizontal="center" vertical="center"/>
    </xf>
    <xf numFmtId="0" fontId="28" fillId="9" borderId="44" xfId="0" applyFont="1" applyFill="1" applyBorder="1" applyAlignment="1">
      <alignment horizontal="center" vertical="center"/>
    </xf>
    <xf numFmtId="0" fontId="16" fillId="3" borderId="17" xfId="0" applyFont="1" applyFill="1" applyBorder="1" applyAlignment="1">
      <alignment horizontal="center"/>
    </xf>
    <xf numFmtId="0" fontId="16" fillId="3" borderId="35" xfId="0" applyFont="1" applyFill="1" applyBorder="1" applyAlignment="1">
      <alignment horizontal="center"/>
    </xf>
    <xf numFmtId="0" fontId="16" fillId="3" borderId="54" xfId="0" applyFont="1" applyFill="1" applyBorder="1" applyAlignment="1">
      <alignment horizontal="center"/>
    </xf>
    <xf numFmtId="0" fontId="16" fillId="3" borderId="55" xfId="0" applyFont="1" applyFill="1" applyBorder="1" applyAlignment="1">
      <alignment horizontal="center"/>
    </xf>
    <xf numFmtId="0" fontId="16" fillId="3" borderId="33" xfId="0" applyFont="1" applyFill="1" applyBorder="1" applyAlignment="1">
      <alignment horizontal="center"/>
    </xf>
    <xf numFmtId="0" fontId="16" fillId="3" borderId="49" xfId="0" applyFont="1" applyFill="1" applyBorder="1" applyAlignment="1">
      <alignment horizontal="center"/>
    </xf>
    <xf numFmtId="0" fontId="16" fillId="3" borderId="50" xfId="0" applyFont="1" applyFill="1" applyBorder="1" applyAlignment="1">
      <alignment horizontal="center"/>
    </xf>
    <xf numFmtId="0" fontId="16" fillId="3" borderId="34" xfId="0" applyFont="1" applyFill="1" applyBorder="1" applyAlignment="1">
      <alignment horizontal="center"/>
    </xf>
    <xf numFmtId="6" fontId="16" fillId="3" borderId="2" xfId="0" applyNumberFormat="1" applyFont="1" applyFill="1" applyBorder="1" applyAlignment="1">
      <alignment horizontal="center"/>
    </xf>
    <xf numFmtId="8" fontId="16" fillId="3" borderId="2" xfId="0" applyNumberFormat="1" applyFont="1" applyFill="1" applyBorder="1" applyAlignment="1">
      <alignment horizontal="center"/>
    </xf>
    <xf numFmtId="6" fontId="16" fillId="3" borderId="34" xfId="0" applyNumberFormat="1" applyFont="1" applyFill="1" applyBorder="1" applyAlignment="1">
      <alignment horizontal="center"/>
    </xf>
    <xf numFmtId="6" fontId="16" fillId="3" borderId="51" xfId="0" applyNumberFormat="1" applyFont="1" applyFill="1" applyBorder="1" applyAlignment="1">
      <alignment horizontal="center"/>
    </xf>
    <xf numFmtId="8" fontId="16" fillId="3" borderId="34" xfId="0" applyNumberFormat="1" applyFont="1" applyFill="1" applyBorder="1" applyAlignment="1">
      <alignment horizontal="center"/>
    </xf>
    <xf numFmtId="8" fontId="16" fillId="3" borderId="51" xfId="0" applyNumberFormat="1" applyFont="1" applyFill="1" applyBorder="1" applyAlignment="1">
      <alignment horizontal="center"/>
    </xf>
    <xf numFmtId="3" fontId="16" fillId="3" borderId="2" xfId="0" applyNumberFormat="1" applyFont="1" applyFill="1" applyBorder="1" applyAlignment="1">
      <alignment horizontal="center"/>
    </xf>
    <xf numFmtId="3" fontId="16" fillId="3" borderId="34" xfId="0" applyNumberFormat="1" applyFont="1" applyFill="1" applyBorder="1" applyAlignment="1">
      <alignment horizontal="center"/>
    </xf>
    <xf numFmtId="0" fontId="16" fillId="3" borderId="37" xfId="0" applyFont="1" applyFill="1" applyBorder="1" applyAlignment="1">
      <alignment horizontal="center"/>
    </xf>
    <xf numFmtId="0" fontId="16" fillId="3" borderId="45" xfId="0" applyFont="1" applyFill="1" applyBorder="1" applyAlignment="1">
      <alignment horizontal="center"/>
    </xf>
    <xf numFmtId="0" fontId="16" fillId="3" borderId="41" xfId="0" applyFont="1" applyFill="1" applyBorder="1" applyAlignment="1">
      <alignment horizontal="center"/>
    </xf>
    <xf numFmtId="6" fontId="16" fillId="3" borderId="41" xfId="0" applyNumberFormat="1" applyFont="1" applyFill="1" applyBorder="1" applyAlignment="1">
      <alignment horizontal="center"/>
    </xf>
    <xf numFmtId="8" fontId="16" fillId="3" borderId="41" xfId="0" applyNumberFormat="1" applyFont="1" applyFill="1" applyBorder="1" applyAlignment="1">
      <alignment horizontal="center"/>
    </xf>
    <xf numFmtId="9" fontId="16" fillId="3" borderId="41" xfId="0" applyNumberFormat="1" applyFont="1" applyFill="1" applyBorder="1" applyAlignment="1">
      <alignment horizontal="center"/>
    </xf>
    <xf numFmtId="2" fontId="16" fillId="3" borderId="41" xfId="0" applyNumberFormat="1" applyFont="1" applyFill="1" applyBorder="1" applyAlignment="1">
      <alignment horizontal="center"/>
    </xf>
    <xf numFmtId="2" fontId="16" fillId="3" borderId="16" xfId="0" applyNumberFormat="1" applyFont="1" applyFill="1" applyBorder="1" applyAlignment="1">
      <alignment horizontal="center"/>
    </xf>
    <xf numFmtId="0" fontId="29" fillId="3" borderId="38" xfId="0" applyFont="1" applyFill="1" applyBorder="1" applyAlignment="1">
      <alignment horizontal="center"/>
    </xf>
    <xf numFmtId="0" fontId="29" fillId="3" borderId="45" xfId="0" applyFont="1" applyFill="1" applyBorder="1" applyAlignment="1">
      <alignment horizontal="center"/>
    </xf>
    <xf numFmtId="0" fontId="28" fillId="9" borderId="36" xfId="0" applyFont="1" applyFill="1" applyBorder="1" applyAlignment="1">
      <alignment horizontal="center"/>
    </xf>
    <xf numFmtId="0" fontId="28" fillId="9" borderId="57" xfId="0" applyFont="1" applyFill="1" applyBorder="1" applyAlignment="1">
      <alignment horizontal="center"/>
    </xf>
    <xf numFmtId="164" fontId="16" fillId="3" borderId="61" xfId="0" applyNumberFormat="1" applyFont="1" applyFill="1" applyBorder="1"/>
    <xf numFmtId="164" fontId="16" fillId="3" borderId="51" xfId="0" applyNumberFormat="1" applyFont="1" applyFill="1" applyBorder="1"/>
    <xf numFmtId="0" fontId="16" fillId="3" borderId="51" xfId="0" applyFont="1" applyFill="1" applyBorder="1" applyAlignment="1">
      <alignment vertical="center"/>
    </xf>
    <xf numFmtId="164" fontId="29" fillId="8" borderId="62" xfId="0" applyNumberFormat="1" applyFont="1" applyFill="1" applyBorder="1" applyAlignment="1">
      <alignment vertical="center"/>
    </xf>
    <xf numFmtId="0" fontId="16" fillId="3" borderId="51" xfId="0" applyFont="1" applyFill="1" applyBorder="1"/>
    <xf numFmtId="164" fontId="29" fillId="8" borderId="51" xfId="0" applyNumberFormat="1" applyFont="1" applyFill="1" applyBorder="1"/>
    <xf numFmtId="0" fontId="0" fillId="0" borderId="29" xfId="0" applyBorder="1" applyAlignment="1">
      <alignment horizontal="center"/>
    </xf>
    <xf numFmtId="0" fontId="0" fillId="0" borderId="20" xfId="0" applyBorder="1" applyAlignment="1">
      <alignment horizontal="center"/>
    </xf>
    <xf numFmtId="0" fontId="29" fillId="3" borderId="50" xfId="0" applyFont="1" applyFill="1" applyBorder="1" applyAlignment="1">
      <alignment horizontal="center"/>
    </xf>
    <xf numFmtId="0" fontId="0" fillId="8" borderId="43" xfId="0" applyFill="1" applyBorder="1"/>
    <xf numFmtId="0" fontId="0" fillId="8" borderId="57" xfId="0" applyFill="1" applyBorder="1"/>
    <xf numFmtId="0" fontId="0" fillId="8" borderId="39" xfId="0" applyFill="1" applyBorder="1"/>
    <xf numFmtId="0" fontId="0" fillId="8" borderId="47" xfId="0" applyFill="1" applyBorder="1"/>
    <xf numFmtId="0" fontId="0" fillId="8" borderId="53" xfId="0" applyFill="1" applyBorder="1"/>
    <xf numFmtId="0" fontId="0" fillId="8" borderId="44" xfId="0" applyFill="1" applyBorder="1"/>
    <xf numFmtId="0" fontId="28" fillId="9" borderId="29" xfId="0" applyFont="1" applyFill="1" applyBorder="1" applyAlignment="1">
      <alignment horizontal="center"/>
    </xf>
    <xf numFmtId="0" fontId="41" fillId="9" borderId="40" xfId="0" applyFont="1" applyFill="1" applyBorder="1" applyAlignment="1">
      <alignment horizontal="center" vertical="center"/>
    </xf>
    <xf numFmtId="0" fontId="41" fillId="9" borderId="32" xfId="0" applyFont="1" applyFill="1" applyBorder="1" applyAlignment="1">
      <alignment horizontal="center" vertical="center"/>
    </xf>
    <xf numFmtId="0" fontId="41" fillId="9" borderId="36" xfId="0" applyFont="1" applyFill="1" applyBorder="1" applyAlignment="1">
      <alignment horizontal="center" vertical="center"/>
    </xf>
    <xf numFmtId="0" fontId="16" fillId="3" borderId="64" xfId="0" applyFont="1" applyFill="1" applyBorder="1" applyAlignment="1">
      <alignment horizontal="center"/>
    </xf>
    <xf numFmtId="0" fontId="16" fillId="3" borderId="65" xfId="0" applyFont="1" applyFill="1" applyBorder="1" applyAlignment="1">
      <alignment horizontal="center"/>
    </xf>
    <xf numFmtId="0" fontId="29" fillId="3" borderId="42" xfId="0" applyFont="1" applyFill="1" applyBorder="1" applyAlignment="1">
      <alignment horizontal="center"/>
    </xf>
    <xf numFmtId="0" fontId="29" fillId="3" borderId="21" xfId="0" applyFont="1" applyFill="1" applyBorder="1" applyAlignment="1">
      <alignment horizontal="center"/>
    </xf>
    <xf numFmtId="0" fontId="29" fillId="3" borderId="27" xfId="0" applyFont="1" applyFill="1" applyBorder="1" applyAlignment="1">
      <alignment horizontal="center"/>
    </xf>
    <xf numFmtId="0" fontId="16" fillId="3" borderId="43" xfId="0" applyFont="1" applyFill="1" applyBorder="1" applyAlignment="1">
      <alignment horizontal="center"/>
    </xf>
    <xf numFmtId="2" fontId="16" fillId="3" borderId="44" xfId="0" applyNumberFormat="1" applyFont="1" applyFill="1" applyBorder="1" applyAlignment="1">
      <alignment horizontal="center"/>
    </xf>
    <xf numFmtId="0" fontId="29" fillId="3" borderId="33" xfId="0" applyFont="1" applyFill="1" applyBorder="1" applyAlignment="1">
      <alignment horizontal="center"/>
    </xf>
    <xf numFmtId="0" fontId="29" fillId="3" borderId="65" xfId="0" applyFont="1" applyFill="1" applyBorder="1" applyAlignment="1">
      <alignment horizontal="center"/>
    </xf>
    <xf numFmtId="0" fontId="29" fillId="3" borderId="49" xfId="0" applyFont="1" applyFill="1" applyBorder="1" applyAlignment="1">
      <alignment horizontal="center"/>
    </xf>
    <xf numFmtId="6" fontId="29" fillId="3" borderId="5" xfId="0" applyNumberFormat="1" applyFont="1" applyFill="1" applyBorder="1" applyAlignment="1">
      <alignment horizontal="center"/>
    </xf>
    <xf numFmtId="6" fontId="29" fillId="3" borderId="2" xfId="0" applyNumberFormat="1" applyFont="1" applyFill="1" applyBorder="1" applyAlignment="1">
      <alignment horizontal="center"/>
    </xf>
    <xf numFmtId="6" fontId="29" fillId="3" borderId="51" xfId="0" applyNumberFormat="1" applyFont="1" applyFill="1" applyBorder="1" applyAlignment="1">
      <alignment horizontal="center"/>
    </xf>
    <xf numFmtId="8" fontId="29" fillId="3" borderId="5" xfId="0" applyNumberFormat="1" applyFont="1" applyFill="1" applyBorder="1" applyAlignment="1">
      <alignment horizontal="center"/>
    </xf>
    <xf numFmtId="8" fontId="29" fillId="3" borderId="2" xfId="0" applyNumberFormat="1" applyFont="1" applyFill="1" applyBorder="1" applyAlignment="1">
      <alignment horizontal="center"/>
    </xf>
    <xf numFmtId="8" fontId="29" fillId="3" borderId="51" xfId="0" applyNumberFormat="1" applyFont="1" applyFill="1" applyBorder="1" applyAlignment="1">
      <alignment horizontal="center"/>
    </xf>
    <xf numFmtId="0" fontId="29" fillId="3" borderId="34" xfId="0" applyFont="1" applyFill="1" applyBorder="1" applyAlignment="1">
      <alignment horizontal="center"/>
    </xf>
    <xf numFmtId="0" fontId="29" fillId="3" borderId="5" xfId="0" applyFont="1" applyFill="1" applyBorder="1" applyAlignment="1">
      <alignment horizontal="center"/>
    </xf>
    <xf numFmtId="0" fontId="29" fillId="3" borderId="2" xfId="0" applyFont="1" applyFill="1" applyBorder="1" applyAlignment="1">
      <alignment horizontal="center"/>
    </xf>
    <xf numFmtId="0" fontId="29" fillId="3" borderId="64" xfId="0" applyFont="1" applyFill="1" applyBorder="1" applyAlignment="1">
      <alignment horizontal="center"/>
    </xf>
    <xf numFmtId="0" fontId="29" fillId="3" borderId="54" xfId="0" applyFont="1" applyFill="1" applyBorder="1" applyAlignment="1">
      <alignment horizontal="center"/>
    </xf>
    <xf numFmtId="0" fontId="29" fillId="3" borderId="14" xfId="0" applyFont="1" applyFill="1" applyBorder="1" applyAlignment="1">
      <alignment horizontal="center"/>
    </xf>
    <xf numFmtId="0" fontId="29" fillId="3" borderId="7" xfId="0" applyFont="1" applyFill="1" applyBorder="1" applyAlignment="1">
      <alignment horizontal="center"/>
    </xf>
    <xf numFmtId="0" fontId="29" fillId="3" borderId="61" xfId="0" applyFont="1" applyFill="1" applyBorder="1" applyAlignment="1">
      <alignment horizontal="center"/>
    </xf>
    <xf numFmtId="0" fontId="29" fillId="3" borderId="4" xfId="0" applyFont="1" applyFill="1" applyBorder="1" applyAlignment="1">
      <alignment horizontal="center"/>
    </xf>
    <xf numFmtId="0" fontId="29" fillId="3" borderId="8" xfId="0" applyFont="1" applyFill="1" applyBorder="1" applyAlignment="1">
      <alignment horizontal="center"/>
    </xf>
    <xf numFmtId="0" fontId="29" fillId="3" borderId="62" xfId="0" applyFont="1" applyFill="1" applyBorder="1" applyAlignment="1">
      <alignment horizontal="center"/>
    </xf>
    <xf numFmtId="10" fontId="29" fillId="3" borderId="5" xfId="0" applyNumberFormat="1" applyFont="1" applyFill="1" applyBorder="1" applyAlignment="1">
      <alignment horizontal="center"/>
    </xf>
    <xf numFmtId="10" fontId="29" fillId="3" borderId="2" xfId="0" applyNumberFormat="1" applyFont="1" applyFill="1" applyBorder="1" applyAlignment="1">
      <alignment horizontal="center"/>
    </xf>
    <xf numFmtId="10" fontId="29" fillId="3" borderId="51" xfId="0" applyNumberFormat="1" applyFont="1" applyFill="1" applyBorder="1" applyAlignment="1">
      <alignment horizontal="center"/>
    </xf>
    <xf numFmtId="0" fontId="29" fillId="3" borderId="46" xfId="0" applyFont="1" applyFill="1" applyBorder="1" applyAlignment="1">
      <alignment horizontal="center"/>
    </xf>
    <xf numFmtId="0" fontId="29" fillId="3" borderId="47" xfId="0" applyFont="1" applyFill="1" applyBorder="1" applyAlignment="1">
      <alignment horizontal="center"/>
    </xf>
    <xf numFmtId="0" fontId="29" fillId="3" borderId="35" xfId="0" applyFont="1" applyFill="1" applyBorder="1" applyAlignment="1">
      <alignment horizontal="center"/>
    </xf>
    <xf numFmtId="0" fontId="29" fillId="3" borderId="48" xfId="0" applyFont="1" applyFill="1" applyBorder="1" applyAlignment="1">
      <alignment horizontal="center"/>
    </xf>
    <xf numFmtId="0" fontId="29" fillId="3" borderId="58" xfId="0" applyFont="1" applyFill="1" applyBorder="1" applyAlignment="1">
      <alignment horizontal="center"/>
    </xf>
    <xf numFmtId="0" fontId="29" fillId="3" borderId="57" xfId="0" applyFont="1" applyFill="1" applyBorder="1" applyAlignment="1">
      <alignment horizontal="center"/>
    </xf>
    <xf numFmtId="0" fontId="29" fillId="3" borderId="52" xfId="0" applyFont="1" applyFill="1" applyBorder="1" applyAlignment="1">
      <alignment horizontal="center"/>
    </xf>
    <xf numFmtId="0" fontId="29" fillId="3" borderId="56" xfId="0" applyFont="1" applyFill="1" applyBorder="1" applyAlignment="1">
      <alignment horizontal="center"/>
    </xf>
    <xf numFmtId="2" fontId="29" fillId="3" borderId="45" xfId="0" applyNumberFormat="1" applyFont="1" applyFill="1" applyBorder="1" applyAlignment="1">
      <alignment horizontal="center"/>
    </xf>
    <xf numFmtId="6" fontId="29" fillId="3" borderId="22" xfId="0" applyNumberFormat="1" applyFont="1" applyFill="1" applyBorder="1" applyAlignment="1">
      <alignment horizontal="center"/>
    </xf>
    <xf numFmtId="0" fontId="28" fillId="9" borderId="63" xfId="0" applyFont="1" applyFill="1" applyBorder="1" applyAlignment="1">
      <alignment horizontal="center"/>
    </xf>
    <xf numFmtId="3" fontId="16" fillId="3" borderId="17" xfId="0" applyNumberFormat="1" applyFont="1" applyFill="1" applyBorder="1" applyAlignment="1">
      <alignment horizontal="center"/>
    </xf>
    <xf numFmtId="0" fontId="28" fillId="9" borderId="47" xfId="0" applyFont="1" applyFill="1" applyBorder="1" applyAlignment="1">
      <alignment horizontal="center"/>
    </xf>
    <xf numFmtId="0" fontId="28" fillId="9" borderId="18" xfId="0" applyFont="1" applyFill="1" applyBorder="1" applyAlignment="1">
      <alignment horizontal="center"/>
    </xf>
    <xf numFmtId="0" fontId="32" fillId="9" borderId="46" xfId="0" applyFont="1" applyFill="1" applyBorder="1" applyAlignment="1">
      <alignment horizontal="center"/>
    </xf>
    <xf numFmtId="0" fontId="32" fillId="9" borderId="47" xfId="0" applyFont="1" applyFill="1" applyBorder="1" applyAlignment="1">
      <alignment horizontal="center"/>
    </xf>
    <xf numFmtId="0" fontId="32" fillId="9" borderId="48" xfId="0" applyFont="1" applyFill="1" applyBorder="1" applyAlignment="1">
      <alignment horizontal="center"/>
    </xf>
    <xf numFmtId="6" fontId="29" fillId="3" borderId="27" xfId="0" applyNumberFormat="1" applyFont="1" applyFill="1" applyBorder="1" applyAlignment="1">
      <alignment horizontal="center"/>
    </xf>
    <xf numFmtId="6" fontId="29" fillId="3" borderId="47" xfId="0" applyNumberFormat="1" applyFont="1" applyFill="1" applyBorder="1" applyAlignment="1">
      <alignment horizontal="center"/>
    </xf>
    <xf numFmtId="0" fontId="20" fillId="9" borderId="41" xfId="0" applyFont="1" applyFill="1" applyBorder="1"/>
    <xf numFmtId="0" fontId="42" fillId="9" borderId="41" xfId="0" applyFont="1" applyFill="1" applyBorder="1"/>
    <xf numFmtId="0" fontId="16" fillId="3" borderId="18" xfId="0" applyFont="1" applyFill="1" applyBorder="1" applyAlignment="1">
      <alignment horizontal="center"/>
    </xf>
    <xf numFmtId="0" fontId="20" fillId="9" borderId="17" xfId="0" applyFont="1" applyFill="1" applyBorder="1"/>
    <xf numFmtId="0" fontId="28" fillId="9" borderId="41" xfId="0" applyFont="1" applyFill="1" applyBorder="1"/>
    <xf numFmtId="0" fontId="29" fillId="0" borderId="0" xfId="0" applyFont="1" applyAlignment="1">
      <alignment horizontal="center"/>
    </xf>
    <xf numFmtId="8" fontId="29" fillId="3" borderId="49" xfId="0" applyNumberFormat="1" applyFont="1" applyFill="1" applyBorder="1" applyAlignment="1">
      <alignment horizontal="center"/>
    </xf>
    <xf numFmtId="9" fontId="29" fillId="3" borderId="2" xfId="0" applyNumberFormat="1" applyFont="1" applyFill="1" applyBorder="1" applyAlignment="1">
      <alignment horizontal="center"/>
    </xf>
    <xf numFmtId="0" fontId="28" fillId="3" borderId="15" xfId="0" applyFont="1" applyFill="1" applyBorder="1" applyAlignment="1">
      <alignment horizontal="center"/>
    </xf>
    <xf numFmtId="0" fontId="29" fillId="3" borderId="17" xfId="0" applyFont="1" applyFill="1" applyBorder="1" applyAlignment="1">
      <alignment horizontal="center"/>
    </xf>
    <xf numFmtId="0" fontId="28" fillId="9" borderId="39" xfId="0" applyFont="1" applyFill="1" applyBorder="1" applyAlignment="1">
      <alignment horizontal="center"/>
    </xf>
    <xf numFmtId="0" fontId="28" fillId="9" borderId="35" xfId="0" applyFont="1" applyFill="1" applyBorder="1" applyAlignment="1">
      <alignment horizontal="center"/>
    </xf>
    <xf numFmtId="3" fontId="29" fillId="3" borderId="17" xfId="0" applyNumberFormat="1" applyFont="1" applyFill="1" applyBorder="1" applyAlignment="1">
      <alignment horizontal="center"/>
    </xf>
    <xf numFmtId="2" fontId="29" fillId="3" borderId="41" xfId="0" applyNumberFormat="1" applyFont="1" applyFill="1" applyBorder="1" applyAlignment="1">
      <alignment horizontal="center"/>
    </xf>
    <xf numFmtId="2" fontId="29" fillId="3" borderId="16" xfId="0" applyNumberFormat="1" applyFont="1" applyFill="1" applyBorder="1" applyAlignment="1">
      <alignment horizontal="center"/>
    </xf>
    <xf numFmtId="1" fontId="29" fillId="3" borderId="2" xfId="0" applyNumberFormat="1" applyFont="1" applyFill="1" applyBorder="1" applyAlignment="1">
      <alignment horizontal="center"/>
    </xf>
    <xf numFmtId="2" fontId="29" fillId="3" borderId="2" xfId="0" applyNumberFormat="1" applyFont="1" applyFill="1" applyBorder="1" applyAlignment="1">
      <alignment horizontal="center"/>
    </xf>
    <xf numFmtId="2" fontId="29" fillId="3" borderId="51" xfId="0" applyNumberFormat="1" applyFont="1" applyFill="1" applyBorder="1" applyAlignment="1">
      <alignment horizontal="center"/>
    </xf>
    <xf numFmtId="0" fontId="29" fillId="3" borderId="18" xfId="0" applyFont="1" applyFill="1" applyBorder="1" applyAlignment="1">
      <alignment horizontal="center"/>
    </xf>
    <xf numFmtId="0" fontId="29" fillId="2" borderId="0" xfId="0" applyFont="1" applyFill="1" applyAlignment="1">
      <alignment horizontal="center"/>
    </xf>
    <xf numFmtId="0" fontId="29" fillId="3" borderId="22" xfId="0" applyFont="1" applyFill="1" applyBorder="1" applyAlignment="1">
      <alignment horizontal="center"/>
    </xf>
    <xf numFmtId="0" fontId="28" fillId="9" borderId="34" xfId="0" applyFont="1" applyFill="1" applyBorder="1" applyAlignment="1">
      <alignment horizontal="center"/>
    </xf>
    <xf numFmtId="0" fontId="28" fillId="9" borderId="46" xfId="0" applyFont="1" applyFill="1" applyBorder="1" applyAlignment="1">
      <alignment horizontal="center" vertical="center"/>
    </xf>
    <xf numFmtId="0" fontId="29" fillId="3" borderId="43" xfId="0" applyFont="1" applyFill="1" applyBorder="1" applyAlignment="1">
      <alignment horizontal="center"/>
    </xf>
    <xf numFmtId="0" fontId="28" fillId="9" borderId="48" xfId="0" applyFont="1" applyFill="1" applyBorder="1" applyAlignment="1">
      <alignment horizontal="center"/>
    </xf>
    <xf numFmtId="9" fontId="17" fillId="3" borderId="2" xfId="0" applyNumberFormat="1" applyFont="1" applyFill="1" applyBorder="1" applyAlignment="1">
      <alignment horizontal="center"/>
    </xf>
    <xf numFmtId="6" fontId="17" fillId="3" borderId="2" xfId="0" applyNumberFormat="1" applyFont="1" applyFill="1" applyBorder="1" applyAlignment="1">
      <alignment horizontal="center"/>
    </xf>
    <xf numFmtId="0" fontId="17" fillId="3" borderId="2" xfId="0" applyFont="1" applyFill="1" applyBorder="1" applyAlignment="1">
      <alignment horizontal="center"/>
    </xf>
    <xf numFmtId="0" fontId="28" fillId="2" borderId="0" xfId="0" applyFont="1" applyFill="1" applyAlignment="1">
      <alignment horizontal="right"/>
    </xf>
    <xf numFmtId="0" fontId="20" fillId="9" borderId="44" xfId="0" applyFont="1" applyFill="1" applyBorder="1" applyAlignment="1">
      <alignment horizontal="center"/>
    </xf>
    <xf numFmtId="0" fontId="20" fillId="9" borderId="45" xfId="0" applyFont="1" applyFill="1" applyBorder="1" applyAlignment="1">
      <alignment horizontal="center"/>
    </xf>
    <xf numFmtId="0" fontId="16" fillId="3" borderId="46" xfId="0" applyFont="1" applyFill="1" applyBorder="1" applyAlignment="1">
      <alignment horizontal="center"/>
    </xf>
    <xf numFmtId="0" fontId="17" fillId="3" borderId="54" xfId="0" applyFont="1" applyFill="1" applyBorder="1" applyAlignment="1">
      <alignment horizontal="center"/>
    </xf>
    <xf numFmtId="0" fontId="17" fillId="3" borderId="47" xfId="0" applyFont="1" applyFill="1" applyBorder="1" applyAlignment="1">
      <alignment horizontal="center"/>
    </xf>
    <xf numFmtId="3" fontId="16" fillId="3" borderId="47" xfId="0" applyNumberFormat="1" applyFont="1" applyFill="1" applyBorder="1" applyAlignment="1">
      <alignment horizontal="center"/>
    </xf>
    <xf numFmtId="0" fontId="16" fillId="3" borderId="47" xfId="0" applyFont="1" applyFill="1" applyBorder="1" applyAlignment="1">
      <alignment horizontal="center"/>
    </xf>
    <xf numFmtId="0" fontId="20" fillId="9" borderId="34" xfId="0" applyFont="1" applyFill="1" applyBorder="1" applyAlignment="1">
      <alignment horizontal="center"/>
    </xf>
    <xf numFmtId="0" fontId="17" fillId="3" borderId="51" xfId="0" applyFont="1" applyFill="1" applyBorder="1" applyAlignment="1">
      <alignment horizontal="center"/>
    </xf>
    <xf numFmtId="0" fontId="28" fillId="9" borderId="43" xfId="0" applyFont="1" applyFill="1" applyBorder="1" applyAlignment="1">
      <alignment horizontal="right"/>
    </xf>
    <xf numFmtId="6" fontId="16" fillId="3" borderId="16" xfId="0" applyNumberFormat="1" applyFont="1" applyFill="1" applyBorder="1" applyAlignment="1">
      <alignment horizontal="center"/>
    </xf>
    <xf numFmtId="8" fontId="16" fillId="3" borderId="44" xfId="0" applyNumberFormat="1" applyFont="1" applyFill="1" applyBorder="1" applyAlignment="1">
      <alignment horizontal="center"/>
    </xf>
    <xf numFmtId="2" fontId="29" fillId="3" borderId="17" xfId="0" applyNumberFormat="1" applyFont="1" applyFill="1" applyBorder="1" applyAlignment="1">
      <alignment horizontal="center"/>
    </xf>
    <xf numFmtId="1" fontId="29" fillId="3" borderId="51" xfId="0" applyNumberFormat="1" applyFont="1" applyFill="1" applyBorder="1" applyAlignment="1">
      <alignment horizontal="center"/>
    </xf>
    <xf numFmtId="0" fontId="28" fillId="9" borderId="23" xfId="0" applyFont="1" applyFill="1" applyBorder="1" applyAlignment="1">
      <alignment horizontal="center"/>
    </xf>
    <xf numFmtId="6" fontId="29" fillId="3" borderId="0" xfId="0" applyNumberFormat="1" applyFont="1" applyFill="1" applyAlignment="1">
      <alignment horizontal="center"/>
    </xf>
    <xf numFmtId="3" fontId="29" fillId="3" borderId="2" xfId="0" applyNumberFormat="1" applyFont="1" applyFill="1" applyBorder="1" applyAlignment="1">
      <alignment horizontal="center"/>
    </xf>
    <xf numFmtId="164" fontId="29" fillId="3" borderId="2" xfId="0" applyNumberFormat="1" applyFont="1" applyFill="1" applyBorder="1" applyAlignment="1">
      <alignment horizontal="center"/>
    </xf>
    <xf numFmtId="9" fontId="29" fillId="3" borderId="8" xfId="0" applyNumberFormat="1" applyFont="1" applyFill="1" applyBorder="1" applyAlignment="1">
      <alignment horizontal="center"/>
    </xf>
    <xf numFmtId="0" fontId="29" fillId="3" borderId="31" xfId="0" applyFont="1" applyFill="1" applyBorder="1" applyAlignment="1">
      <alignment horizontal="center"/>
    </xf>
    <xf numFmtId="0" fontId="17" fillId="3" borderId="34" xfId="0" applyFont="1" applyFill="1" applyBorder="1" applyAlignment="1">
      <alignment horizontal="center"/>
    </xf>
    <xf numFmtId="6" fontId="17" fillId="3" borderId="34" xfId="0" applyNumberFormat="1" applyFont="1" applyFill="1" applyBorder="1" applyAlignment="1">
      <alignment horizontal="center"/>
    </xf>
    <xf numFmtId="0" fontId="17" fillId="3" borderId="35" xfId="0" applyFont="1" applyFill="1" applyBorder="1" applyAlignment="1">
      <alignment horizontal="center"/>
    </xf>
    <xf numFmtId="9" fontId="29" fillId="3" borderId="2" xfId="2" applyFont="1" applyFill="1" applyBorder="1" applyAlignment="1">
      <alignment horizontal="center"/>
    </xf>
    <xf numFmtId="0" fontId="29" fillId="3" borderId="0" xfId="0" applyFont="1" applyFill="1" applyAlignment="1">
      <alignment horizontal="center"/>
    </xf>
    <xf numFmtId="0" fontId="16" fillId="3" borderId="48" xfId="0" applyFont="1" applyFill="1" applyBorder="1" applyAlignment="1">
      <alignment horizontal="center"/>
    </xf>
    <xf numFmtId="0" fontId="27" fillId="14" borderId="68" xfId="0" applyFont="1" applyFill="1" applyBorder="1" applyAlignment="1">
      <alignment horizontal="left" indent="2"/>
    </xf>
    <xf numFmtId="0" fontId="20" fillId="12" borderId="70" xfId="0" applyFont="1" applyFill="1" applyBorder="1" applyAlignment="1">
      <alignment horizontal="center" vertical="center"/>
    </xf>
    <xf numFmtId="164" fontId="0" fillId="16" borderId="73" xfId="0" applyNumberFormat="1" applyFill="1" applyBorder="1" applyAlignment="1">
      <alignment horizontal="center"/>
    </xf>
    <xf numFmtId="0" fontId="20" fillId="12" borderId="70" xfId="0" applyFont="1" applyFill="1" applyBorder="1" applyAlignment="1">
      <alignment horizontal="left" vertical="center"/>
    </xf>
    <xf numFmtId="164" fontId="0" fillId="16" borderId="72" xfId="0" applyNumberFormat="1" applyFill="1" applyBorder="1" applyAlignment="1">
      <alignment horizontal="center"/>
    </xf>
    <xf numFmtId="164" fontId="0" fillId="15" borderId="72" xfId="0" applyNumberFormat="1" applyFill="1" applyBorder="1" applyAlignment="1">
      <alignment horizontal="center"/>
    </xf>
    <xf numFmtId="164" fontId="0" fillId="16" borderId="74" xfId="0" applyNumberFormat="1" applyFill="1" applyBorder="1" applyAlignment="1">
      <alignment horizontal="center"/>
    </xf>
    <xf numFmtId="164" fontId="0" fillId="15" borderId="71" xfId="0" applyNumberFormat="1" applyFill="1" applyBorder="1" applyAlignment="1">
      <alignment horizontal="center"/>
    </xf>
    <xf numFmtId="0" fontId="20" fillId="7" borderId="29" xfId="0" applyFont="1" applyFill="1" applyBorder="1" applyAlignment="1">
      <alignment horizontal="center" vertical="center"/>
    </xf>
    <xf numFmtId="0" fontId="7" fillId="7" borderId="6" xfId="0" applyFont="1" applyFill="1" applyBorder="1" applyAlignment="1">
      <alignment horizontal="center"/>
    </xf>
    <xf numFmtId="0" fontId="7" fillId="7" borderId="5" xfId="0" applyFont="1" applyFill="1" applyBorder="1" applyAlignment="1">
      <alignment horizontal="center"/>
    </xf>
    <xf numFmtId="0" fontId="20" fillId="9" borderId="2" xfId="0" applyFont="1" applyFill="1" applyBorder="1" applyAlignment="1">
      <alignment vertical="center"/>
    </xf>
    <xf numFmtId="0" fontId="17" fillId="13" borderId="2" xfId="0" applyFont="1" applyFill="1" applyBorder="1"/>
    <xf numFmtId="9" fontId="17" fillId="13" borderId="2" xfId="0" applyNumberFormat="1" applyFont="1" applyFill="1" applyBorder="1"/>
    <xf numFmtId="0" fontId="0" fillId="13" borderId="2" xfId="0" applyFill="1" applyBorder="1"/>
    <xf numFmtId="3" fontId="17" fillId="13" borderId="2" xfId="0" applyNumberFormat="1" applyFont="1" applyFill="1" applyBorder="1"/>
    <xf numFmtId="0" fontId="17" fillId="13" borderId="2" xfId="0" applyFont="1" applyFill="1" applyBorder="1" applyAlignment="1">
      <alignment horizontal="left"/>
    </xf>
    <xf numFmtId="9" fontId="17" fillId="13" borderId="2" xfId="0" applyNumberFormat="1" applyFont="1" applyFill="1" applyBorder="1" applyAlignment="1">
      <alignment horizontal="left"/>
    </xf>
    <xf numFmtId="3" fontId="17" fillId="13" borderId="2" xfId="0" applyNumberFormat="1" applyFont="1" applyFill="1" applyBorder="1" applyAlignment="1">
      <alignment horizontal="left"/>
    </xf>
    <xf numFmtId="0" fontId="0" fillId="0" borderId="2" xfId="0" applyBorder="1"/>
    <xf numFmtId="10" fontId="17" fillId="13" borderId="2" xfId="0" applyNumberFormat="1" applyFont="1" applyFill="1" applyBorder="1"/>
    <xf numFmtId="165" fontId="17" fillId="13" borderId="2" xfId="0" applyNumberFormat="1" applyFont="1" applyFill="1" applyBorder="1"/>
    <xf numFmtId="9" fontId="29" fillId="3" borderId="65" xfId="0" applyNumberFormat="1" applyFont="1" applyFill="1" applyBorder="1" applyAlignment="1">
      <alignment horizontal="center"/>
    </xf>
    <xf numFmtId="3" fontId="29" fillId="3" borderId="65" xfId="0" applyNumberFormat="1" applyFont="1" applyFill="1" applyBorder="1" applyAlignment="1">
      <alignment horizontal="center"/>
    </xf>
    <xf numFmtId="3" fontId="29" fillId="3" borderId="5" xfId="0" applyNumberFormat="1" applyFont="1" applyFill="1" applyBorder="1" applyAlignment="1">
      <alignment horizontal="center"/>
    </xf>
    <xf numFmtId="9" fontId="16" fillId="3" borderId="65" xfId="0" applyNumberFormat="1" applyFont="1" applyFill="1" applyBorder="1" applyAlignment="1">
      <alignment horizontal="center"/>
    </xf>
    <xf numFmtId="3" fontId="16" fillId="3" borderId="5" xfId="0" applyNumberFormat="1" applyFont="1" applyFill="1" applyBorder="1" applyAlignment="1">
      <alignment horizontal="center"/>
    </xf>
    <xf numFmtId="0" fontId="17" fillId="3" borderId="49" xfId="0" applyFont="1" applyFill="1" applyBorder="1"/>
    <xf numFmtId="0" fontId="20" fillId="9" borderId="52" xfId="0" applyFont="1" applyFill="1" applyBorder="1" applyAlignment="1">
      <alignment horizontal="center"/>
    </xf>
    <xf numFmtId="0" fontId="28" fillId="9" borderId="46" xfId="0" applyFont="1" applyFill="1" applyBorder="1" applyAlignment="1">
      <alignment horizontal="right" vertical="center"/>
    </xf>
    <xf numFmtId="0" fontId="28" fillId="9" borderId="47" xfId="0" applyFont="1" applyFill="1" applyBorder="1" applyAlignment="1">
      <alignment horizontal="right"/>
    </xf>
    <xf numFmtId="0" fontId="28" fillId="9" borderId="48" xfId="0" applyFont="1" applyFill="1" applyBorder="1" applyAlignment="1">
      <alignment horizontal="right"/>
    </xf>
    <xf numFmtId="0" fontId="0" fillId="13" borderId="2" xfId="0" applyFill="1" applyBorder="1" applyAlignment="1">
      <alignment vertical="center"/>
    </xf>
    <xf numFmtId="164" fontId="17" fillId="13" borderId="2" xfId="0" applyNumberFormat="1" applyFont="1" applyFill="1" applyBorder="1"/>
    <xf numFmtId="0" fontId="8" fillId="3" borderId="1" xfId="0" applyFont="1" applyFill="1" applyBorder="1" applyAlignment="1">
      <alignment horizontal="center"/>
    </xf>
    <xf numFmtId="0" fontId="34" fillId="7" borderId="2" xfId="0" applyFont="1" applyFill="1" applyBorder="1" applyAlignment="1">
      <alignment horizontal="center" vertical="center"/>
    </xf>
    <xf numFmtId="0" fontId="7" fillId="11" borderId="0" xfId="0" applyFont="1" applyFill="1" applyAlignment="1">
      <alignment horizontal="center" vertical="center"/>
    </xf>
    <xf numFmtId="0" fontId="33" fillId="2" borderId="0" xfId="0" applyFont="1" applyFill="1" applyAlignment="1">
      <alignment horizontal="center"/>
    </xf>
    <xf numFmtId="0" fontId="34" fillId="7" borderId="0" xfId="0" applyFont="1" applyFill="1" applyAlignment="1">
      <alignment horizontal="center" vertical="center"/>
    </xf>
    <xf numFmtId="0" fontId="47" fillId="10" borderId="39" xfId="0" applyFont="1" applyFill="1" applyBorder="1" applyAlignment="1">
      <alignment horizontal="center"/>
    </xf>
    <xf numFmtId="0" fontId="7" fillId="11" borderId="0" xfId="0" applyFont="1" applyFill="1" applyAlignment="1">
      <alignment vertical="center"/>
    </xf>
    <xf numFmtId="0" fontId="16" fillId="3" borderId="1" xfId="0" applyFont="1" applyFill="1" applyBorder="1" applyAlignment="1">
      <alignment horizontal="center"/>
    </xf>
    <xf numFmtId="0" fontId="0" fillId="12" borderId="10" xfId="0" applyFill="1" applyBorder="1"/>
    <xf numFmtId="0" fontId="0" fillId="0" borderId="93" xfId="0" applyBorder="1"/>
    <xf numFmtId="0" fontId="33" fillId="9" borderId="0" xfId="0" applyFont="1" applyFill="1" applyAlignment="1">
      <alignment horizontal="left"/>
    </xf>
    <xf numFmtId="0" fontId="33" fillId="9" borderId="11" xfId="0" applyFont="1" applyFill="1" applyBorder="1" applyAlignment="1">
      <alignment horizontal="left"/>
    </xf>
    <xf numFmtId="0" fontId="8" fillId="3" borderId="0" xfId="0" applyFont="1" applyFill="1" applyAlignment="1">
      <alignment horizontal="center"/>
    </xf>
    <xf numFmtId="0" fontId="8" fillId="3" borderId="10" xfId="0" applyFont="1" applyFill="1" applyBorder="1" applyAlignment="1">
      <alignment horizontal="center"/>
    </xf>
    <xf numFmtId="0" fontId="0" fillId="8" borderId="0" xfId="0" applyFill="1" applyAlignment="1">
      <alignment horizontal="center"/>
    </xf>
    <xf numFmtId="0" fontId="13" fillId="0" borderId="0" xfId="0" applyFont="1" applyAlignment="1">
      <alignment horizontal="left"/>
    </xf>
    <xf numFmtId="0" fontId="7" fillId="4" borderId="0" xfId="0" applyFont="1" applyFill="1" applyAlignment="1">
      <alignment horizontal="center" vertical="center"/>
    </xf>
    <xf numFmtId="0" fontId="0" fillId="3" borderId="3" xfId="0" applyFill="1" applyBorder="1" applyAlignment="1">
      <alignment horizontal="center"/>
    </xf>
    <xf numFmtId="0" fontId="0" fillId="3" borderId="0" xfId="0" applyFill="1" applyAlignment="1">
      <alignment horizontal="center"/>
    </xf>
    <xf numFmtId="0" fontId="48" fillId="12" borderId="0" xfId="0" applyFont="1" applyFill="1" applyAlignment="1">
      <alignment vertical="center"/>
    </xf>
    <xf numFmtId="0" fontId="0" fillId="12" borderId="0" xfId="0" applyFill="1"/>
    <xf numFmtId="0" fontId="0" fillId="2" borderId="95" xfId="0" applyFill="1" applyBorder="1" applyAlignment="1">
      <alignment horizontal="center"/>
    </xf>
    <xf numFmtId="0" fontId="0" fillId="2" borderId="96" xfId="0" applyFill="1" applyBorder="1" applyAlignment="1">
      <alignment horizontal="center"/>
    </xf>
    <xf numFmtId="0" fontId="0" fillId="8" borderId="67" xfId="0" applyFill="1" applyBorder="1"/>
    <xf numFmtId="0" fontId="0" fillId="17" borderId="67" xfId="0" applyFill="1" applyBorder="1"/>
    <xf numFmtId="0" fontId="1" fillId="7" borderId="0" xfId="0" applyFont="1" applyFill="1" applyAlignment="1">
      <alignment horizontal="center"/>
    </xf>
    <xf numFmtId="6" fontId="1" fillId="7" borderId="0" xfId="0" applyNumberFormat="1" applyFont="1" applyFill="1"/>
    <xf numFmtId="0" fontId="7" fillId="7" borderId="0" xfId="0" applyFont="1" applyFill="1"/>
    <xf numFmtId="6" fontId="1" fillId="20" borderId="0" xfId="0" applyNumberFormat="1" applyFont="1" applyFill="1" applyAlignment="1">
      <alignment horizontal="left"/>
    </xf>
    <xf numFmtId="0" fontId="1" fillId="20" borderId="0" xfId="0" applyFont="1" applyFill="1" applyAlignment="1">
      <alignment horizontal="center"/>
    </xf>
    <xf numFmtId="6" fontId="1" fillId="20" borderId="0" xfId="0" applyNumberFormat="1" applyFont="1" applyFill="1"/>
    <xf numFmtId="0" fontId="45" fillId="12" borderId="0" xfId="0" applyFont="1" applyFill="1" applyAlignment="1">
      <alignment horizontal="center" vertical="center"/>
    </xf>
    <xf numFmtId="0" fontId="0" fillId="7" borderId="0" xfId="0" applyFill="1" applyAlignment="1">
      <alignment horizontal="center"/>
    </xf>
    <xf numFmtId="0" fontId="35" fillId="12" borderId="0" xfId="0" applyFont="1" applyFill="1" applyAlignment="1">
      <alignment horizontal="center" vertical="center" wrapText="1"/>
    </xf>
    <xf numFmtId="0" fontId="7" fillId="5" borderId="0" xfId="0" applyFont="1" applyFill="1" applyAlignment="1">
      <alignment horizontal="center" vertical="center"/>
    </xf>
    <xf numFmtId="0" fontId="49" fillId="12" borderId="0" xfId="0" applyFont="1" applyFill="1" applyAlignment="1">
      <alignment vertical="center" wrapText="1"/>
    </xf>
    <xf numFmtId="0" fontId="1" fillId="0" borderId="0" xfId="0" applyFont="1" applyAlignment="1">
      <alignment horizontal="center"/>
    </xf>
    <xf numFmtId="0" fontId="1" fillId="2" borderId="0" xfId="0" applyFont="1" applyFill="1" applyAlignment="1">
      <alignment horizontal="center"/>
    </xf>
    <xf numFmtId="0" fontId="7" fillId="7" borderId="16" xfId="0" applyFont="1" applyFill="1" applyBorder="1" applyAlignment="1">
      <alignment horizontal="center"/>
    </xf>
    <xf numFmtId="0" fontId="0" fillId="8" borderId="114" xfId="0" applyFill="1" applyBorder="1"/>
    <xf numFmtId="0" fontId="0" fillId="8" borderId="109" xfId="0" applyFill="1" applyBorder="1"/>
    <xf numFmtId="9" fontId="0" fillId="8" borderId="110" xfId="2" applyFont="1" applyFill="1" applyBorder="1" applyAlignment="1">
      <alignment vertical="top" wrapText="1"/>
    </xf>
    <xf numFmtId="0" fontId="0" fillId="17" borderId="115" xfId="0" applyFill="1" applyBorder="1"/>
    <xf numFmtId="9" fontId="0" fillId="17" borderId="112" xfId="2" applyFont="1" applyFill="1" applyBorder="1" applyAlignment="1">
      <alignment vertical="top" wrapText="1"/>
    </xf>
    <xf numFmtId="0" fontId="0" fillId="8" borderId="115" xfId="0" applyFill="1" applyBorder="1"/>
    <xf numFmtId="9" fontId="0" fillId="8" borderId="112" xfId="2" applyFont="1" applyFill="1" applyBorder="1" applyAlignment="1">
      <alignment vertical="top" wrapText="1"/>
    </xf>
    <xf numFmtId="0" fontId="0" fillId="17" borderId="112" xfId="0" applyFill="1" applyBorder="1"/>
    <xf numFmtId="0" fontId="0" fillId="17" borderId="116" xfId="0" applyFill="1" applyBorder="1"/>
    <xf numFmtId="0" fontId="0" fillId="17" borderId="91" xfId="0" applyFill="1" applyBorder="1"/>
    <xf numFmtId="9" fontId="0" fillId="17" borderId="113" xfId="2" applyFont="1" applyFill="1" applyBorder="1" applyAlignment="1">
      <alignment vertical="top" wrapText="1"/>
    </xf>
    <xf numFmtId="0" fontId="28" fillId="12" borderId="105" xfId="0" applyFont="1" applyFill="1" applyBorder="1" applyAlignment="1">
      <alignment horizontal="center" vertical="center"/>
    </xf>
    <xf numFmtId="0" fontId="0" fillId="2" borderId="105" xfId="0" applyFill="1" applyBorder="1"/>
    <xf numFmtId="0" fontId="0" fillId="0" borderId="105" xfId="0" applyBorder="1"/>
    <xf numFmtId="0" fontId="1" fillId="8" borderId="123" xfId="0" applyFont="1" applyFill="1" applyBorder="1" applyAlignment="1">
      <alignment horizontal="center" vertical="center"/>
    </xf>
    <xf numFmtId="0" fontId="1" fillId="17" borderId="120" xfId="0" applyFont="1" applyFill="1" applyBorder="1" applyAlignment="1">
      <alignment horizontal="center" vertical="center"/>
    </xf>
    <xf numFmtId="0" fontId="1" fillId="8" borderId="118" xfId="0" applyFont="1" applyFill="1" applyBorder="1" applyAlignment="1">
      <alignment horizontal="center" vertical="center"/>
    </xf>
    <xf numFmtId="0" fontId="1" fillId="17" borderId="118" xfId="0" applyFont="1" applyFill="1" applyBorder="1" applyAlignment="1">
      <alignment horizontal="center" vertical="center"/>
    </xf>
    <xf numFmtId="0" fontId="1" fillId="17" borderId="121" xfId="0" applyFont="1" applyFill="1" applyBorder="1" applyAlignment="1">
      <alignment horizontal="center" vertical="center"/>
    </xf>
    <xf numFmtId="0" fontId="46" fillId="12" borderId="0" xfId="0" applyFont="1" applyFill="1" applyAlignment="1">
      <alignment horizontal="center" vertical="center"/>
    </xf>
    <xf numFmtId="0" fontId="52" fillId="7" borderId="98" xfId="0" applyFont="1" applyFill="1" applyBorder="1" applyAlignment="1">
      <alignment horizontal="center"/>
    </xf>
    <xf numFmtId="0" fontId="52" fillId="20" borderId="98" xfId="0" applyFont="1" applyFill="1" applyBorder="1" applyAlignment="1">
      <alignment horizontal="center"/>
    </xf>
    <xf numFmtId="0" fontId="53" fillId="7" borderId="104" xfId="0" applyFont="1" applyFill="1" applyBorder="1"/>
    <xf numFmtId="0" fontId="54" fillId="20" borderId="99" xfId="0" applyFont="1" applyFill="1" applyBorder="1" applyAlignment="1">
      <alignment horizontal="left"/>
    </xf>
    <xf numFmtId="0" fontId="54" fillId="20" borderId="0" xfId="0" applyFont="1" applyFill="1" applyAlignment="1">
      <alignment horizontal="left" wrapText="1"/>
    </xf>
    <xf numFmtId="6" fontId="54" fillId="20" borderId="0" xfId="0" applyNumberFormat="1" applyFont="1" applyFill="1" applyAlignment="1">
      <alignment horizontal="center"/>
    </xf>
    <xf numFmtId="6" fontId="54" fillId="20" borderId="0" xfId="0" applyNumberFormat="1" applyFont="1" applyFill="1" applyAlignment="1">
      <alignment horizontal="left"/>
    </xf>
    <xf numFmtId="0" fontId="54" fillId="20" borderId="0" xfId="0" applyFont="1" applyFill="1" applyAlignment="1">
      <alignment horizontal="left"/>
    </xf>
    <xf numFmtId="6" fontId="54" fillId="20" borderId="100" xfId="0" applyNumberFormat="1" applyFont="1" applyFill="1" applyBorder="1" applyAlignment="1">
      <alignment horizontal="left"/>
    </xf>
    <xf numFmtId="0" fontId="54" fillId="7" borderId="99" xfId="0" applyFont="1" applyFill="1" applyBorder="1" applyAlignment="1">
      <alignment horizontal="left"/>
    </xf>
    <xf numFmtId="0" fontId="54" fillId="7" borderId="0" xfId="0" applyFont="1" applyFill="1" applyAlignment="1">
      <alignment horizontal="center" wrapText="1"/>
    </xf>
    <xf numFmtId="6" fontId="54" fillId="7" borderId="0" xfId="0" applyNumberFormat="1" applyFont="1" applyFill="1" applyAlignment="1">
      <alignment horizontal="center"/>
    </xf>
    <xf numFmtId="6" fontId="54" fillId="7" borderId="0" xfId="0" applyNumberFormat="1" applyFont="1" applyFill="1" applyAlignment="1">
      <alignment horizontal="left"/>
    </xf>
    <xf numFmtId="0" fontId="54" fillId="7" borderId="0" xfId="0" applyFont="1" applyFill="1" applyAlignment="1">
      <alignment horizontal="center"/>
    </xf>
    <xf numFmtId="6" fontId="54" fillId="7" borderId="0" xfId="0" applyNumberFormat="1" applyFont="1" applyFill="1"/>
    <xf numFmtId="6" fontId="54" fillId="7" borderId="100" xfId="0" applyNumberFormat="1" applyFont="1" applyFill="1" applyBorder="1"/>
    <xf numFmtId="0" fontId="54" fillId="20" borderId="0" xfId="0" applyFont="1" applyFill="1" applyAlignment="1">
      <alignment horizontal="center" wrapText="1"/>
    </xf>
    <xf numFmtId="0" fontId="54" fillId="20" borderId="0" xfId="0" applyFont="1" applyFill="1" applyAlignment="1">
      <alignment horizontal="center"/>
    </xf>
    <xf numFmtId="6" fontId="54" fillId="20" borderId="0" xfId="0" applyNumberFormat="1" applyFont="1" applyFill="1"/>
    <xf numFmtId="6" fontId="54" fillId="20" borderId="100" xfId="0" applyNumberFormat="1" applyFont="1" applyFill="1" applyBorder="1"/>
    <xf numFmtId="0" fontId="55" fillId="20" borderId="0" xfId="0" applyFont="1" applyFill="1"/>
    <xf numFmtId="0" fontId="55" fillId="7" borderId="0" xfId="0" applyFont="1" applyFill="1"/>
    <xf numFmtId="0" fontId="54" fillId="20" borderId="101" xfId="0" applyFont="1" applyFill="1" applyBorder="1" applyAlignment="1">
      <alignment horizontal="left"/>
    </xf>
    <xf numFmtId="0" fontId="54" fillId="20" borderId="102" xfId="0" applyFont="1" applyFill="1" applyBorder="1" applyAlignment="1">
      <alignment horizontal="center" wrapText="1"/>
    </xf>
    <xf numFmtId="6" fontId="54" fillId="20" borderId="102" xfId="0" applyNumberFormat="1" applyFont="1" applyFill="1" applyBorder="1" applyAlignment="1">
      <alignment horizontal="center"/>
    </xf>
    <xf numFmtId="6" fontId="54" fillId="20" borderId="102" xfId="0" applyNumberFormat="1" applyFont="1" applyFill="1" applyBorder="1" applyAlignment="1">
      <alignment horizontal="left"/>
    </xf>
    <xf numFmtId="0" fontId="55" fillId="20" borderId="102" xfId="0" applyFont="1" applyFill="1" applyBorder="1"/>
    <xf numFmtId="0" fontId="54" fillId="20" borderId="102" xfId="0" applyFont="1" applyFill="1" applyBorder="1" applyAlignment="1">
      <alignment horizontal="center"/>
    </xf>
    <xf numFmtId="6" fontId="54" fillId="20" borderId="102" xfId="0" applyNumberFormat="1" applyFont="1" applyFill="1" applyBorder="1"/>
    <xf numFmtId="6" fontId="54" fillId="20" borderId="103" xfId="0" applyNumberFormat="1" applyFont="1" applyFill="1" applyBorder="1"/>
    <xf numFmtId="10" fontId="9" fillId="19" borderId="117" xfId="2" applyNumberFormat="1" applyFont="1" applyFill="1" applyBorder="1" applyAlignment="1">
      <alignment horizontal="left" vertical="top" wrapText="1"/>
    </xf>
    <xf numFmtId="10" fontId="9" fillId="18" borderId="118" xfId="2" applyNumberFormat="1" applyFont="1" applyFill="1" applyBorder="1" applyAlignment="1">
      <alignment horizontal="left" vertical="top" wrapText="1"/>
    </xf>
    <xf numFmtId="10" fontId="9" fillId="19" borderId="118" xfId="2" applyNumberFormat="1" applyFont="1" applyFill="1" applyBorder="1" applyAlignment="1">
      <alignment horizontal="left" vertical="top" wrapText="1"/>
    </xf>
    <xf numFmtId="10" fontId="9" fillId="18" borderId="119" xfId="2" applyNumberFormat="1" applyFont="1" applyFill="1" applyBorder="1" applyAlignment="1">
      <alignment horizontal="left" vertical="top" wrapText="1"/>
    </xf>
    <xf numFmtId="10" fontId="9" fillId="19" borderId="119" xfId="2" applyNumberFormat="1" applyFont="1" applyFill="1" applyBorder="1" applyAlignment="1">
      <alignment horizontal="left" vertical="top" wrapText="1"/>
    </xf>
    <xf numFmtId="10" fontId="9" fillId="18" borderId="121" xfId="2" applyNumberFormat="1" applyFont="1" applyFill="1" applyBorder="1" applyAlignment="1">
      <alignment horizontal="left" vertical="top" wrapText="1"/>
    </xf>
    <xf numFmtId="0" fontId="46" fillId="12" borderId="105" xfId="0" applyFont="1" applyFill="1" applyBorder="1" applyAlignment="1">
      <alignment horizontal="center" vertical="center"/>
    </xf>
    <xf numFmtId="0" fontId="51" fillId="12" borderId="9" xfId="0" applyFont="1" applyFill="1" applyBorder="1"/>
    <xf numFmtId="0" fontId="51" fillId="12" borderId="0" xfId="0" applyFont="1" applyFill="1"/>
    <xf numFmtId="6" fontId="54" fillId="7" borderId="99" xfId="0" applyNumberFormat="1" applyFont="1" applyFill="1" applyBorder="1" applyAlignment="1">
      <alignment horizontal="left"/>
    </xf>
    <xf numFmtId="0" fontId="54" fillId="7" borderId="0" xfId="0" applyFont="1" applyFill="1" applyAlignment="1">
      <alignment wrapText="1"/>
    </xf>
    <xf numFmtId="0" fontId="55" fillId="7" borderId="0" xfId="0" applyFont="1" applyFill="1" applyAlignment="1">
      <alignment horizontal="center"/>
    </xf>
    <xf numFmtId="0" fontId="1" fillId="12" borderId="0" xfId="0" applyFont="1" applyFill="1" applyAlignment="1">
      <alignment vertical="center"/>
    </xf>
    <xf numFmtId="0" fontId="37" fillId="6" borderId="0" xfId="0" applyFont="1" applyFill="1" applyAlignment="1">
      <alignment horizontal="center" vertical="center" wrapText="1"/>
    </xf>
    <xf numFmtId="0" fontId="33" fillId="7" borderId="0" xfId="0" applyFont="1" applyFill="1" applyAlignment="1">
      <alignment horizontal="center" vertical="center"/>
    </xf>
    <xf numFmtId="0" fontId="36" fillId="9" borderId="0" xfId="0" applyFont="1" applyFill="1" applyAlignment="1">
      <alignment horizontal="center"/>
    </xf>
    <xf numFmtId="6" fontId="4" fillId="3" borderId="0" xfId="0" applyNumberFormat="1" applyFont="1" applyFill="1" applyAlignment="1">
      <alignment horizontal="center"/>
    </xf>
    <xf numFmtId="9" fontId="4" fillId="3" borderId="0" xfId="0" applyNumberFormat="1" applyFont="1" applyFill="1" applyAlignment="1">
      <alignment horizontal="center"/>
    </xf>
    <xf numFmtId="0" fontId="20" fillId="2" borderId="0" xfId="0" applyFont="1" applyFill="1"/>
    <xf numFmtId="0" fontId="7" fillId="9" borderId="8" xfId="0" applyFont="1" applyFill="1" applyBorder="1"/>
    <xf numFmtId="10" fontId="17" fillId="13" borderId="8" xfId="0" applyNumberFormat="1" applyFont="1" applyFill="1" applyBorder="1"/>
    <xf numFmtId="0" fontId="17" fillId="8" borderId="8" xfId="0" applyFont="1" applyFill="1" applyBorder="1"/>
    <xf numFmtId="0" fontId="0" fillId="2" borderId="73" xfId="0" applyFill="1" applyBorder="1" applyAlignment="1">
      <alignment horizontal="left"/>
    </xf>
    <xf numFmtId="164" fontId="0" fillId="15" borderId="74" xfId="0" applyNumberFormat="1" applyFill="1" applyBorder="1" applyAlignment="1">
      <alignment horizontal="center"/>
    </xf>
    <xf numFmtId="164" fontId="0" fillId="16" borderId="75" xfId="0" applyNumberFormat="1" applyFill="1" applyBorder="1" applyAlignment="1">
      <alignment horizontal="center"/>
    </xf>
    <xf numFmtId="164" fontId="0" fillId="15" borderId="73" xfId="0" applyNumberFormat="1" applyFill="1" applyBorder="1" applyAlignment="1">
      <alignment horizontal="center"/>
    </xf>
    <xf numFmtId="0" fontId="0" fillId="14" borderId="73" xfId="0" applyFill="1" applyBorder="1" applyAlignment="1">
      <alignment horizontal="left"/>
    </xf>
    <xf numFmtId="164" fontId="0" fillId="16" borderId="77" xfId="0" applyNumberFormat="1" applyFill="1" applyBorder="1" applyAlignment="1">
      <alignment horizontal="center"/>
    </xf>
    <xf numFmtId="0" fontId="20" fillId="7" borderId="134" xfId="0" applyFont="1" applyFill="1" applyBorder="1" applyAlignment="1">
      <alignment horizontal="center"/>
    </xf>
    <xf numFmtId="164" fontId="0" fillId="16" borderId="135" xfId="0" applyNumberFormat="1" applyFill="1" applyBorder="1" applyAlignment="1">
      <alignment horizontal="center" wrapText="1"/>
    </xf>
    <xf numFmtId="164" fontId="0" fillId="15" borderId="136" xfId="0" applyNumberFormat="1" applyFill="1" applyBorder="1" applyAlignment="1">
      <alignment horizontal="center" wrapText="1"/>
    </xf>
    <xf numFmtId="164" fontId="0" fillId="16" borderId="136" xfId="0" applyNumberFormat="1" applyFill="1" applyBorder="1" applyAlignment="1">
      <alignment horizontal="center" wrapText="1"/>
    </xf>
    <xf numFmtId="164" fontId="0" fillId="15" borderId="135" xfId="0" applyNumberFormat="1" applyFill="1" applyBorder="1" applyAlignment="1">
      <alignment horizontal="center" wrapText="1"/>
    </xf>
    <xf numFmtId="0" fontId="17" fillId="16" borderId="135" xfId="0" applyFont="1" applyFill="1" applyBorder="1" applyAlignment="1">
      <alignment horizontal="center" wrapText="1"/>
    </xf>
    <xf numFmtId="0" fontId="17" fillId="15" borderId="137" xfId="0" applyFont="1" applyFill="1" applyBorder="1" applyAlignment="1">
      <alignment horizontal="center" wrapText="1"/>
    </xf>
    <xf numFmtId="164" fontId="0" fillId="15" borderId="138" xfId="0" applyNumberFormat="1" applyFill="1" applyBorder="1" applyAlignment="1">
      <alignment horizontal="center" wrapText="1"/>
    </xf>
    <xf numFmtId="164" fontId="17" fillId="16" borderId="135" xfId="0" applyNumberFormat="1" applyFont="1" applyFill="1" applyBorder="1" applyAlignment="1">
      <alignment horizontal="center" wrapText="1"/>
    </xf>
    <xf numFmtId="164" fontId="0" fillId="16" borderId="139" xfId="0" applyNumberFormat="1" applyFill="1" applyBorder="1" applyAlignment="1">
      <alignment horizontal="center" wrapText="1"/>
    </xf>
    <xf numFmtId="0" fontId="17" fillId="15" borderId="140" xfId="0" applyFont="1" applyFill="1" applyBorder="1" applyAlignment="1">
      <alignment horizontal="center" wrapText="1"/>
    </xf>
    <xf numFmtId="0" fontId="20" fillId="7" borderId="134" xfId="0" applyFont="1" applyFill="1" applyBorder="1" applyAlignment="1">
      <alignment horizontal="center" wrapText="1"/>
    </xf>
    <xf numFmtId="165" fontId="0" fillId="16" borderId="135" xfId="0" applyNumberFormat="1" applyFill="1" applyBorder="1" applyAlignment="1">
      <alignment horizontal="center" vertical="center" wrapText="1"/>
    </xf>
    <xf numFmtId="9" fontId="0" fillId="15" borderId="135" xfId="0" applyNumberFormat="1" applyFill="1" applyBorder="1" applyAlignment="1">
      <alignment horizontal="center" vertical="center" wrapText="1"/>
    </xf>
    <xf numFmtId="9" fontId="0" fillId="16" borderId="138" xfId="0" applyNumberFormat="1" applyFill="1" applyBorder="1" applyAlignment="1">
      <alignment horizontal="center" vertical="center" wrapText="1"/>
    </xf>
    <xf numFmtId="9" fontId="0" fillId="15" borderId="136" xfId="0" applyNumberFormat="1" applyFill="1" applyBorder="1" applyAlignment="1">
      <alignment horizontal="center" vertical="center" wrapText="1"/>
    </xf>
    <xf numFmtId="165" fontId="0" fillId="15" borderId="135" xfId="0" applyNumberFormat="1" applyFill="1" applyBorder="1" applyAlignment="1">
      <alignment horizontal="center" vertical="center" wrapText="1"/>
    </xf>
    <xf numFmtId="0" fontId="0" fillId="16" borderId="138" xfId="0" applyFill="1" applyBorder="1" applyAlignment="1">
      <alignment horizontal="center" vertical="center" wrapText="1"/>
    </xf>
    <xf numFmtId="9" fontId="0" fillId="15" borderId="135" xfId="2" applyFont="1" applyFill="1" applyBorder="1" applyAlignment="1">
      <alignment horizontal="center" vertical="center" wrapText="1"/>
    </xf>
    <xf numFmtId="164" fontId="0" fillId="16" borderId="135" xfId="0" applyNumberFormat="1" applyFill="1" applyBorder="1" applyAlignment="1">
      <alignment horizontal="center" vertical="center" wrapText="1"/>
    </xf>
    <xf numFmtId="0" fontId="0" fillId="15" borderId="137" xfId="0" applyFill="1" applyBorder="1" applyAlignment="1">
      <alignment horizontal="center" vertical="center" wrapText="1"/>
    </xf>
    <xf numFmtId="9" fontId="0" fillId="16" borderId="135" xfId="0" applyNumberFormat="1" applyFill="1" applyBorder="1" applyAlignment="1">
      <alignment horizontal="center" vertical="center" wrapText="1"/>
    </xf>
    <xf numFmtId="9" fontId="0" fillId="15" borderId="139" xfId="0" applyNumberFormat="1" applyFill="1" applyBorder="1" applyAlignment="1">
      <alignment horizontal="center" vertical="center" wrapText="1"/>
    </xf>
    <xf numFmtId="165" fontId="0" fillId="16" borderId="138" xfId="0" applyNumberFormat="1" applyFill="1" applyBorder="1" applyAlignment="1">
      <alignment horizontal="center" vertical="center" wrapText="1"/>
    </xf>
    <xf numFmtId="0" fontId="0" fillId="16" borderId="135" xfId="0" applyFill="1" applyBorder="1" applyAlignment="1">
      <alignment horizontal="center" vertical="center" wrapText="1"/>
    </xf>
    <xf numFmtId="9" fontId="0" fillId="15" borderId="138" xfId="2" applyFont="1" applyFill="1" applyBorder="1" applyAlignment="1">
      <alignment horizontal="center" vertical="center" wrapText="1"/>
    </xf>
    <xf numFmtId="0" fontId="0" fillId="15" borderId="140" xfId="0" applyFill="1" applyBorder="1" applyAlignment="1">
      <alignment horizontal="center" vertical="center" wrapText="1"/>
    </xf>
    <xf numFmtId="165" fontId="0" fillId="16" borderId="135" xfId="0" applyNumberFormat="1" applyFill="1" applyBorder="1" applyAlignment="1">
      <alignment horizontal="center" wrapText="1"/>
    </xf>
    <xf numFmtId="9" fontId="0" fillId="15" borderId="135" xfId="0" applyNumberFormat="1" applyFill="1" applyBorder="1" applyAlignment="1">
      <alignment horizontal="center" wrapText="1"/>
    </xf>
    <xf numFmtId="9" fontId="0" fillId="16" borderId="135" xfId="0" applyNumberFormat="1" applyFill="1" applyBorder="1" applyAlignment="1">
      <alignment horizontal="center" wrapText="1"/>
    </xf>
    <xf numFmtId="0" fontId="0" fillId="16" borderId="135" xfId="0" applyFill="1" applyBorder="1" applyAlignment="1">
      <alignment horizontal="center" wrapText="1"/>
    </xf>
    <xf numFmtId="165" fontId="0" fillId="15" borderId="135" xfId="0" applyNumberFormat="1" applyFill="1" applyBorder="1" applyAlignment="1">
      <alignment horizontal="center" wrapText="1"/>
    </xf>
    <xf numFmtId="0" fontId="0" fillId="15" borderId="135" xfId="0" applyFill="1" applyBorder="1" applyAlignment="1">
      <alignment horizontal="center" wrapText="1"/>
    </xf>
    <xf numFmtId="0" fontId="0" fillId="15" borderId="137" xfId="0" applyFill="1" applyBorder="1" applyAlignment="1">
      <alignment horizontal="center" wrapText="1"/>
    </xf>
    <xf numFmtId="9" fontId="0" fillId="16" borderId="137" xfId="0" applyNumberFormat="1" applyFill="1" applyBorder="1" applyAlignment="1">
      <alignment horizontal="center" wrapText="1"/>
    </xf>
    <xf numFmtId="9" fontId="0" fillId="16" borderId="140" xfId="0" applyNumberFormat="1" applyFill="1" applyBorder="1" applyAlignment="1">
      <alignment horizontal="center" wrapText="1"/>
    </xf>
    <xf numFmtId="0" fontId="0" fillId="16" borderId="137" xfId="0" applyFill="1" applyBorder="1" applyAlignment="1">
      <alignment horizontal="center" wrapText="1"/>
    </xf>
    <xf numFmtId="0" fontId="26" fillId="14" borderId="145" xfId="0" applyFont="1" applyFill="1" applyBorder="1" applyAlignment="1">
      <alignment horizontal="left" wrapText="1" indent="2"/>
    </xf>
    <xf numFmtId="0" fontId="26" fillId="14" borderId="146" xfId="0" applyFont="1" applyFill="1" applyBorder="1" applyAlignment="1">
      <alignment horizontal="right" wrapText="1" indent="2"/>
    </xf>
    <xf numFmtId="0" fontId="26" fillId="2" borderId="145" xfId="0" applyFont="1" applyFill="1" applyBorder="1" applyAlignment="1">
      <alignment horizontal="left" wrapText="1" indent="2"/>
    </xf>
    <xf numFmtId="0" fontId="26" fillId="2" borderId="146" xfId="0" applyFont="1" applyFill="1" applyBorder="1" applyAlignment="1">
      <alignment horizontal="right" wrapText="1" indent="2"/>
    </xf>
    <xf numFmtId="0" fontId="0" fillId="2" borderId="142" xfId="0" applyFill="1" applyBorder="1" applyAlignment="1">
      <alignment horizontal="right" vertical="center" wrapText="1" indent="2"/>
    </xf>
    <xf numFmtId="0" fontId="0" fillId="2" borderId="144" xfId="0" applyFill="1" applyBorder="1" applyAlignment="1">
      <alignment horizontal="right" vertical="center" wrapText="1" indent="2"/>
    </xf>
    <xf numFmtId="0" fontId="26" fillId="14" borderId="145" xfId="0" applyFont="1" applyFill="1" applyBorder="1" applyAlignment="1">
      <alignment horizontal="right" vertical="center" wrapText="1" indent="2"/>
    </xf>
    <xf numFmtId="0" fontId="26" fillId="14" borderId="146" xfId="0" applyFont="1" applyFill="1" applyBorder="1" applyAlignment="1">
      <alignment horizontal="right" vertical="center" wrapText="1" indent="2"/>
    </xf>
    <xf numFmtId="0" fontId="26" fillId="2" borderId="145" xfId="0" applyFont="1" applyFill="1" applyBorder="1" applyAlignment="1">
      <alignment horizontal="right" vertical="center" wrapText="1" indent="2"/>
    </xf>
    <xf numFmtId="0" fontId="26" fillId="2" borderId="146" xfId="0" applyFont="1" applyFill="1" applyBorder="1" applyAlignment="1">
      <alignment horizontal="right" vertical="center" wrapText="1" indent="2"/>
    </xf>
    <xf numFmtId="0" fontId="0" fillId="2" borderId="142" xfId="0" applyFill="1" applyBorder="1" applyAlignment="1">
      <alignment horizontal="center" wrapText="1"/>
    </xf>
    <xf numFmtId="0" fontId="0" fillId="2" borderId="144" xfId="0" applyFill="1" applyBorder="1" applyAlignment="1">
      <alignment horizontal="center" wrapText="1"/>
    </xf>
    <xf numFmtId="0" fontId="26" fillId="14" borderId="145" xfId="0" applyFont="1" applyFill="1" applyBorder="1" applyAlignment="1">
      <alignment horizontal="left" indent="2"/>
    </xf>
    <xf numFmtId="0" fontId="26" fillId="14" borderId="146" xfId="0" applyFont="1" applyFill="1" applyBorder="1" applyAlignment="1">
      <alignment horizontal="right" indent="2"/>
    </xf>
    <xf numFmtId="0" fontId="26" fillId="2" borderId="145" xfId="0" applyFont="1" applyFill="1" applyBorder="1" applyAlignment="1">
      <alignment horizontal="left" indent="2"/>
    </xf>
    <xf numFmtId="0" fontId="26" fillId="2" borderId="146" xfId="0" applyFont="1" applyFill="1" applyBorder="1" applyAlignment="1">
      <alignment horizontal="right" indent="2"/>
    </xf>
    <xf numFmtId="0" fontId="0" fillId="2" borderId="142" xfId="0" applyFill="1" applyBorder="1" applyAlignment="1">
      <alignment horizontal="right" vertical="center"/>
    </xf>
    <xf numFmtId="0" fontId="0" fillId="2" borderId="144" xfId="0" applyFill="1" applyBorder="1" applyAlignment="1">
      <alignment horizontal="right" vertical="center"/>
    </xf>
    <xf numFmtId="0" fontId="0" fillId="2" borderId="142" xfId="0" applyFill="1" applyBorder="1" applyAlignment="1">
      <alignment horizontal="center"/>
    </xf>
    <xf numFmtId="0" fontId="0" fillId="2" borderId="144" xfId="0" applyFill="1" applyBorder="1" applyAlignment="1">
      <alignment horizontal="center"/>
    </xf>
    <xf numFmtId="0" fontId="20" fillId="7" borderId="141" xfId="0" applyFont="1" applyFill="1" applyBorder="1" applyAlignment="1">
      <alignment horizontal="center" vertical="center"/>
    </xf>
    <xf numFmtId="164" fontId="0" fillId="16" borderId="135" xfId="0" applyNumberFormat="1" applyFill="1" applyBorder="1" applyAlignment="1">
      <alignment horizontal="center"/>
    </xf>
    <xf numFmtId="164" fontId="0" fillId="15" borderId="135" xfId="0" applyNumberFormat="1" applyFill="1" applyBorder="1" applyAlignment="1">
      <alignment horizontal="center"/>
    </xf>
    <xf numFmtId="0" fontId="17" fillId="16" borderId="135" xfId="0" applyFont="1" applyFill="1" applyBorder="1" applyAlignment="1">
      <alignment horizontal="center"/>
    </xf>
    <xf numFmtId="0" fontId="17" fillId="15" borderId="137" xfId="0" applyFont="1" applyFill="1" applyBorder="1" applyAlignment="1">
      <alignment horizontal="center"/>
    </xf>
    <xf numFmtId="164" fontId="17" fillId="16" borderId="135" xfId="0" applyNumberFormat="1" applyFont="1" applyFill="1" applyBorder="1" applyAlignment="1">
      <alignment horizontal="center"/>
    </xf>
    <xf numFmtId="0" fontId="20" fillId="7" borderId="141" xfId="0" applyFont="1" applyFill="1" applyBorder="1" applyAlignment="1">
      <alignment horizontal="center"/>
    </xf>
    <xf numFmtId="165" fontId="0" fillId="15" borderId="137" xfId="0" applyNumberFormat="1" applyFill="1" applyBorder="1" applyAlignment="1">
      <alignment horizontal="center" vertical="center" wrapText="1"/>
    </xf>
    <xf numFmtId="165" fontId="0" fillId="16" borderId="135" xfId="0" applyNumberFormat="1" applyFill="1" applyBorder="1" applyAlignment="1">
      <alignment horizontal="center"/>
    </xf>
    <xf numFmtId="9" fontId="0" fillId="15" borderId="135" xfId="0" applyNumberFormat="1" applyFill="1" applyBorder="1" applyAlignment="1">
      <alignment horizontal="center"/>
    </xf>
    <xf numFmtId="9" fontId="0" fillId="16" borderId="135" xfId="0" applyNumberFormat="1" applyFill="1" applyBorder="1" applyAlignment="1">
      <alignment horizontal="center"/>
    </xf>
    <xf numFmtId="0" fontId="0" fillId="15" borderId="135" xfId="0" applyFill="1" applyBorder="1" applyAlignment="1">
      <alignment horizontal="center"/>
    </xf>
    <xf numFmtId="0" fontId="0" fillId="16" borderId="135" xfId="0" applyFill="1" applyBorder="1" applyAlignment="1">
      <alignment horizontal="center"/>
    </xf>
    <xf numFmtId="9" fontId="0" fillId="16" borderId="137" xfId="0" applyNumberFormat="1" applyFill="1" applyBorder="1" applyAlignment="1">
      <alignment horizontal="center" vertical="center" wrapText="1"/>
    </xf>
    <xf numFmtId="166" fontId="0" fillId="16" borderId="135" xfId="0" applyNumberFormat="1" applyFill="1" applyBorder="1" applyAlignment="1">
      <alignment horizontal="center" vertical="center"/>
    </xf>
    <xf numFmtId="166" fontId="0" fillId="15" borderId="135" xfId="0" applyNumberFormat="1" applyFill="1" applyBorder="1" applyAlignment="1">
      <alignment horizontal="center" vertical="center"/>
    </xf>
    <xf numFmtId="165" fontId="0" fillId="16" borderId="135" xfId="0" applyNumberFormat="1" applyFill="1" applyBorder="1" applyAlignment="1">
      <alignment horizontal="center" vertical="center"/>
    </xf>
    <xf numFmtId="164" fontId="0" fillId="15" borderId="135" xfId="0" applyNumberFormat="1" applyFill="1" applyBorder="1" applyAlignment="1">
      <alignment horizontal="center" vertical="center"/>
    </xf>
    <xf numFmtId="164" fontId="17" fillId="16" borderId="135" xfId="0" applyNumberFormat="1" applyFont="1" applyFill="1" applyBorder="1" applyAlignment="1">
      <alignment horizontal="center" vertical="center" wrapText="1"/>
    </xf>
    <xf numFmtId="164" fontId="17" fillId="15" borderId="137" xfId="0" applyNumberFormat="1" applyFont="1" applyFill="1" applyBorder="1" applyAlignment="1">
      <alignment horizontal="center" vertical="center" wrapText="1"/>
    </xf>
    <xf numFmtId="164" fontId="0" fillId="16" borderId="135" xfId="0" applyNumberFormat="1" applyFill="1" applyBorder="1" applyAlignment="1">
      <alignment horizontal="center" vertical="center"/>
    </xf>
    <xf numFmtId="9" fontId="0" fillId="16" borderId="135" xfId="2" applyFont="1" applyFill="1" applyBorder="1" applyAlignment="1">
      <alignment horizontal="center" vertical="center" wrapText="1"/>
    </xf>
    <xf numFmtId="0" fontId="0" fillId="15" borderId="135" xfId="0" applyFill="1" applyBorder="1" applyAlignment="1">
      <alignment horizontal="center" vertical="center" wrapText="1"/>
    </xf>
    <xf numFmtId="0" fontId="0" fillId="14" borderId="145" xfId="0" applyFill="1" applyBorder="1" applyAlignment="1">
      <alignment horizontal="right" indent="2"/>
    </xf>
    <xf numFmtId="0" fontId="0" fillId="14" borderId="146" xfId="0" applyFill="1" applyBorder="1" applyAlignment="1">
      <alignment horizontal="right" indent="2"/>
    </xf>
    <xf numFmtId="0" fontId="26" fillId="2" borderId="145" xfId="0" applyFont="1" applyFill="1" applyBorder="1" applyAlignment="1">
      <alignment vertical="center" wrapText="1"/>
    </xf>
    <xf numFmtId="9" fontId="0" fillId="16" borderId="140" xfId="0" applyNumberFormat="1" applyFill="1" applyBorder="1" applyAlignment="1">
      <alignment horizontal="center" vertical="center" wrapText="1"/>
    </xf>
    <xf numFmtId="0" fontId="0" fillId="16" borderId="140" xfId="0" applyFill="1" applyBorder="1" applyAlignment="1">
      <alignment horizontal="center" vertical="center" wrapText="1"/>
    </xf>
    <xf numFmtId="165" fontId="0" fillId="16" borderId="139" xfId="0" applyNumberFormat="1" applyFill="1" applyBorder="1" applyAlignment="1">
      <alignment horizontal="center" vertical="center" wrapText="1"/>
    </xf>
    <xf numFmtId="9" fontId="0" fillId="15" borderId="137" xfId="0" applyNumberFormat="1" applyFill="1" applyBorder="1" applyAlignment="1">
      <alignment horizontal="center" vertical="center" wrapText="1"/>
    </xf>
    <xf numFmtId="0" fontId="20" fillId="7" borderId="134" xfId="0" applyFont="1" applyFill="1" applyBorder="1" applyAlignment="1">
      <alignment horizontal="center" vertical="center"/>
    </xf>
    <xf numFmtId="0" fontId="0" fillId="16" borderId="139" xfId="0" applyFill="1" applyBorder="1" applyAlignment="1">
      <alignment horizontal="center"/>
    </xf>
    <xf numFmtId="164" fontId="17" fillId="16" borderId="137" xfId="0" applyNumberFormat="1" applyFont="1" applyFill="1" applyBorder="1" applyAlignment="1">
      <alignment horizontal="center" vertical="center" wrapText="1"/>
    </xf>
    <xf numFmtId="164" fontId="0" fillId="16" borderId="139" xfId="0" applyNumberFormat="1" applyFill="1" applyBorder="1" applyAlignment="1">
      <alignment horizontal="center"/>
    </xf>
    <xf numFmtId="164" fontId="0" fillId="15" borderId="135" xfId="0" applyNumberFormat="1" applyFill="1" applyBorder="1" applyAlignment="1">
      <alignment horizontal="center" vertical="center" wrapText="1"/>
    </xf>
    <xf numFmtId="165" fontId="17" fillId="16" borderId="137" xfId="0" applyNumberFormat="1" applyFont="1" applyFill="1" applyBorder="1" applyAlignment="1">
      <alignment horizontal="center" vertical="center" wrapText="1"/>
    </xf>
    <xf numFmtId="0" fontId="26" fillId="14" borderId="145" xfId="0" applyFont="1" applyFill="1" applyBorder="1" applyAlignment="1">
      <alignment horizontal="right" vertical="center" indent="1"/>
    </xf>
    <xf numFmtId="0" fontId="26" fillId="14" borderId="146" xfId="0" applyFont="1" applyFill="1" applyBorder="1" applyAlignment="1">
      <alignment horizontal="right" vertical="center"/>
    </xf>
    <xf numFmtId="0" fontId="26" fillId="2" borderId="145" xfId="0" applyFont="1" applyFill="1" applyBorder="1" applyAlignment="1">
      <alignment horizontal="right" vertical="center" indent="1"/>
    </xf>
    <xf numFmtId="0" fontId="26" fillId="2" borderId="146" xfId="0" applyFont="1" applyFill="1" applyBorder="1" applyAlignment="1">
      <alignment horizontal="right" vertical="center"/>
    </xf>
    <xf numFmtId="164" fontId="0" fillId="16" borderId="139" xfId="0" applyNumberFormat="1" applyFill="1" applyBorder="1" applyAlignment="1">
      <alignment horizontal="center" vertical="center"/>
    </xf>
    <xf numFmtId="164" fontId="17" fillId="15" borderId="137" xfId="0" applyNumberFormat="1" applyFont="1" applyFill="1" applyBorder="1" applyAlignment="1">
      <alignment horizontal="center" vertical="center"/>
    </xf>
    <xf numFmtId="165" fontId="17" fillId="15" borderId="137" xfId="0" applyNumberFormat="1" applyFont="1" applyFill="1" applyBorder="1" applyAlignment="1">
      <alignment horizontal="center" vertical="center"/>
    </xf>
    <xf numFmtId="164" fontId="0" fillId="16" borderId="139" xfId="0" applyNumberFormat="1" applyFill="1" applyBorder="1" applyAlignment="1">
      <alignment horizontal="center" vertical="center" wrapText="1"/>
    </xf>
    <xf numFmtId="165" fontId="17" fillId="15" borderId="137" xfId="0" applyNumberFormat="1" applyFont="1" applyFill="1" applyBorder="1" applyAlignment="1">
      <alignment horizontal="center" vertical="center" wrapText="1"/>
    </xf>
    <xf numFmtId="9" fontId="0" fillId="16" borderId="139" xfId="0" applyNumberFormat="1" applyFill="1" applyBorder="1" applyAlignment="1">
      <alignment horizontal="center" vertical="center" wrapText="1"/>
    </xf>
    <xf numFmtId="165" fontId="0" fillId="15" borderId="139" xfId="0" applyNumberFormat="1" applyFill="1" applyBorder="1" applyAlignment="1">
      <alignment horizontal="center" vertical="center" wrapText="1"/>
    </xf>
    <xf numFmtId="0" fontId="26" fillId="14" borderId="150" xfId="0" applyFont="1" applyFill="1" applyBorder="1" applyAlignment="1">
      <alignment horizontal="right" vertical="center" wrapText="1"/>
    </xf>
    <xf numFmtId="0" fontId="26" fillId="14" borderId="151" xfId="0" applyFont="1" applyFill="1" applyBorder="1" applyAlignment="1">
      <alignment horizontal="right" vertical="center"/>
    </xf>
    <xf numFmtId="0" fontId="26" fillId="2" borderId="145" xfId="0" applyFont="1" applyFill="1" applyBorder="1" applyAlignment="1">
      <alignment horizontal="right" vertical="center" wrapText="1"/>
    </xf>
    <xf numFmtId="0" fontId="26" fillId="14" borderId="145" xfId="0" applyFont="1" applyFill="1" applyBorder="1" applyAlignment="1">
      <alignment horizontal="right" vertical="center" wrapText="1"/>
    </xf>
    <xf numFmtId="0" fontId="26" fillId="14" borderId="152" xfId="0" applyFont="1" applyFill="1" applyBorder="1" applyAlignment="1">
      <alignment horizontal="right" vertical="center" wrapText="1"/>
    </xf>
    <xf numFmtId="0" fontId="26" fillId="14" borderId="153" xfId="0" applyFont="1" applyFill="1" applyBorder="1" applyAlignment="1">
      <alignment horizontal="right" vertical="center"/>
    </xf>
    <xf numFmtId="0" fontId="0" fillId="2" borderId="145" xfId="0" applyFill="1" applyBorder="1" applyAlignment="1">
      <alignment horizontal="right"/>
    </xf>
    <xf numFmtId="0" fontId="0" fillId="2" borderId="146" xfId="0" applyFill="1" applyBorder="1" applyAlignment="1">
      <alignment horizontal="right"/>
    </xf>
    <xf numFmtId="0" fontId="26" fillId="14" borderId="152" xfId="0" applyFont="1" applyFill="1" applyBorder="1" applyAlignment="1">
      <alignment horizontal="right" vertical="center"/>
    </xf>
    <xf numFmtId="0" fontId="26" fillId="14" borderId="145" xfId="0" applyFont="1" applyFill="1" applyBorder="1" applyAlignment="1">
      <alignment horizontal="right" vertical="center"/>
    </xf>
    <xf numFmtId="164" fontId="17" fillId="15" borderId="137" xfId="0" applyNumberFormat="1" applyFont="1" applyFill="1" applyBorder="1" applyAlignment="1">
      <alignment horizontal="center" wrapText="1"/>
    </xf>
    <xf numFmtId="164" fontId="17" fillId="15" borderId="135" xfId="0" applyNumberFormat="1" applyFont="1" applyFill="1" applyBorder="1" applyAlignment="1">
      <alignment horizontal="center" vertical="center" wrapText="1"/>
    </xf>
    <xf numFmtId="165" fontId="17" fillId="16" borderId="135" xfId="0" applyNumberFormat="1" applyFont="1" applyFill="1" applyBorder="1" applyAlignment="1">
      <alignment horizontal="center" vertical="center" wrapText="1"/>
    </xf>
    <xf numFmtId="0" fontId="0" fillId="15" borderId="135" xfId="0" applyFill="1" applyBorder="1"/>
    <xf numFmtId="0" fontId="0" fillId="16" borderId="135" xfId="0" applyFill="1" applyBorder="1"/>
    <xf numFmtId="0" fontId="0" fillId="15" borderId="138" xfId="0" applyFill="1" applyBorder="1"/>
    <xf numFmtId="0" fontId="0" fillId="16" borderId="136" xfId="0" applyFill="1" applyBorder="1"/>
    <xf numFmtId="0" fontId="0" fillId="15" borderId="136" xfId="0" applyFill="1" applyBorder="1"/>
    <xf numFmtId="0" fontId="0" fillId="15" borderId="137" xfId="0" applyFill="1" applyBorder="1"/>
    <xf numFmtId="0" fontId="26" fillId="2" borderId="145" xfId="0" applyFont="1" applyFill="1" applyBorder="1" applyAlignment="1">
      <alignment horizontal="right" indent="2"/>
    </xf>
    <xf numFmtId="0" fontId="26" fillId="14" borderId="145" xfId="0" applyFont="1" applyFill="1" applyBorder="1" applyAlignment="1">
      <alignment horizontal="right" indent="2"/>
    </xf>
    <xf numFmtId="0" fontId="0" fillId="16" borderId="138" xfId="0" applyFill="1" applyBorder="1"/>
    <xf numFmtId="164" fontId="0" fillId="16" borderId="154" xfId="0" applyNumberFormat="1" applyFill="1" applyBorder="1" applyAlignment="1">
      <alignment horizontal="center"/>
    </xf>
    <xf numFmtId="164" fontId="17" fillId="15" borderId="140" xfId="0" applyNumberFormat="1" applyFont="1" applyFill="1" applyBorder="1" applyAlignment="1">
      <alignment horizontal="center"/>
    </xf>
    <xf numFmtId="164" fontId="0" fillId="16" borderId="138" xfId="0" applyNumberFormat="1" applyFill="1" applyBorder="1" applyAlignment="1">
      <alignment horizontal="center"/>
    </xf>
    <xf numFmtId="0" fontId="17" fillId="15" borderId="140" xfId="0" applyFont="1" applyFill="1" applyBorder="1" applyAlignment="1">
      <alignment horizontal="center"/>
    </xf>
    <xf numFmtId="9" fontId="0" fillId="15" borderId="137" xfId="0" applyNumberFormat="1" applyFill="1" applyBorder="1" applyAlignment="1">
      <alignment horizontal="center"/>
    </xf>
    <xf numFmtId="9" fontId="0" fillId="15" borderId="141" xfId="0" applyNumberFormat="1" applyFill="1" applyBorder="1" applyAlignment="1">
      <alignment horizontal="center" vertical="center" wrapText="1"/>
    </xf>
    <xf numFmtId="9" fontId="0" fillId="15" borderId="141" xfId="0" applyNumberFormat="1" applyFill="1" applyBorder="1" applyAlignment="1">
      <alignment horizontal="center"/>
    </xf>
    <xf numFmtId="0" fontId="0" fillId="16" borderId="140" xfId="0" applyFill="1" applyBorder="1" applyAlignment="1">
      <alignment horizontal="center" wrapText="1"/>
    </xf>
    <xf numFmtId="0" fontId="0" fillId="2" borderId="142" xfId="0" applyFill="1" applyBorder="1" applyAlignment="1">
      <alignment horizontal="right" vertical="center" indent="2"/>
    </xf>
    <xf numFmtId="0" fontId="0" fillId="2" borderId="144" xfId="0" applyFill="1" applyBorder="1" applyAlignment="1">
      <alignment horizontal="right" vertical="center" indent="2"/>
    </xf>
    <xf numFmtId="0" fontId="0" fillId="2" borderId="142" xfId="0" applyFill="1" applyBorder="1" applyAlignment="1">
      <alignment horizontal="right" indent="2"/>
    </xf>
    <xf numFmtId="0" fontId="0" fillId="2" borderId="144" xfId="0" applyFill="1" applyBorder="1" applyAlignment="1">
      <alignment horizontal="right" indent="2"/>
    </xf>
    <xf numFmtId="165" fontId="0" fillId="16" borderId="137" xfId="0" applyNumberFormat="1" applyFill="1" applyBorder="1" applyAlignment="1">
      <alignment horizontal="center" vertical="center" wrapText="1"/>
    </xf>
    <xf numFmtId="0" fontId="0" fillId="16" borderId="137" xfId="0" applyFill="1" applyBorder="1" applyAlignment="1">
      <alignment horizontal="center" vertical="center" wrapText="1"/>
    </xf>
    <xf numFmtId="0" fontId="20" fillId="7" borderId="144" xfId="0" applyFont="1" applyFill="1" applyBorder="1" applyAlignment="1">
      <alignment horizontal="center"/>
    </xf>
    <xf numFmtId="165" fontId="0" fillId="16" borderId="159" xfId="0" applyNumberFormat="1" applyFill="1" applyBorder="1" applyAlignment="1">
      <alignment horizontal="center" vertical="center" wrapText="1"/>
    </xf>
    <xf numFmtId="165" fontId="0" fillId="15" borderId="160" xfId="0" applyNumberFormat="1" applyFill="1" applyBorder="1" applyAlignment="1">
      <alignment horizontal="center" vertical="center" wrapText="1"/>
    </xf>
    <xf numFmtId="9" fontId="0" fillId="15" borderId="161" xfId="0" applyNumberFormat="1" applyFill="1" applyBorder="1" applyAlignment="1">
      <alignment horizontal="center" vertical="center" wrapText="1"/>
    </xf>
    <xf numFmtId="9" fontId="0" fillId="16" borderId="159" xfId="0" applyNumberFormat="1" applyFill="1" applyBorder="1" applyAlignment="1">
      <alignment horizontal="center" vertical="center" wrapText="1"/>
    </xf>
    <xf numFmtId="9" fontId="0" fillId="15" borderId="159" xfId="0" applyNumberFormat="1" applyFill="1" applyBorder="1" applyAlignment="1">
      <alignment horizontal="center" vertical="center" wrapText="1"/>
    </xf>
    <xf numFmtId="9" fontId="0" fillId="15" borderId="160" xfId="0" applyNumberFormat="1" applyFill="1" applyBorder="1" applyAlignment="1">
      <alignment horizontal="center" vertical="center" wrapText="1"/>
    </xf>
    <xf numFmtId="0" fontId="26" fillId="14" borderId="150" xfId="0" applyFont="1" applyFill="1" applyBorder="1" applyAlignment="1">
      <alignment vertical="center"/>
    </xf>
    <xf numFmtId="0" fontId="26" fillId="14" borderId="163" xfId="0" applyFont="1" applyFill="1" applyBorder="1" applyAlignment="1">
      <alignment vertical="center"/>
    </xf>
    <xf numFmtId="0" fontId="27" fillId="2" borderId="145" xfId="0" applyFont="1" applyFill="1" applyBorder="1" applyAlignment="1">
      <alignment horizontal="left" indent="2"/>
    </xf>
    <xf numFmtId="0" fontId="27" fillId="2" borderId="146" xfId="0" applyFont="1" applyFill="1" applyBorder="1" applyAlignment="1">
      <alignment horizontal="right" indent="1"/>
    </xf>
    <xf numFmtId="0" fontId="17" fillId="2" borderId="145" xfId="0" applyFont="1" applyFill="1" applyBorder="1" applyAlignment="1">
      <alignment horizontal="center"/>
    </xf>
    <xf numFmtId="0" fontId="17" fillId="2" borderId="146" xfId="0" applyFont="1" applyFill="1" applyBorder="1" applyAlignment="1">
      <alignment horizontal="center"/>
    </xf>
    <xf numFmtId="0" fontId="7" fillId="2" borderId="152" xfId="0" applyFont="1" applyFill="1" applyBorder="1" applyAlignment="1">
      <alignment horizontal="right" vertical="center"/>
    </xf>
    <xf numFmtId="0" fontId="7" fillId="2" borderId="146" xfId="0" applyFont="1" applyFill="1" applyBorder="1" applyAlignment="1">
      <alignment horizontal="right" indent="1"/>
    </xf>
    <xf numFmtId="0" fontId="7" fillId="2" borderId="145" xfId="0" applyFont="1" applyFill="1" applyBorder="1" applyAlignment="1">
      <alignment horizontal="right" wrapText="1"/>
    </xf>
    <xf numFmtId="0" fontId="7" fillId="2" borderId="146" xfId="0" applyFont="1" applyFill="1" applyBorder="1" applyAlignment="1">
      <alignment horizontal="right" wrapText="1" indent="1"/>
    </xf>
    <xf numFmtId="0" fontId="27" fillId="2" borderId="145" xfId="0" applyFont="1" applyFill="1" applyBorder="1" applyAlignment="1">
      <alignment horizontal="left"/>
    </xf>
    <xf numFmtId="0" fontId="27" fillId="2" borderId="146" xfId="0" applyFont="1" applyFill="1" applyBorder="1" applyAlignment="1">
      <alignment horizontal="right"/>
    </xf>
    <xf numFmtId="0" fontId="27" fillId="2" borderId="166" xfId="0" applyFont="1" applyFill="1" applyBorder="1" applyAlignment="1">
      <alignment horizontal="left" indent="2"/>
    </xf>
    <xf numFmtId="0" fontId="27" fillId="2" borderId="167" xfId="0" applyFont="1" applyFill="1" applyBorder="1" applyAlignment="1">
      <alignment horizontal="left" indent="2"/>
    </xf>
    <xf numFmtId="0" fontId="20" fillId="12" borderId="169" xfId="0" applyFont="1" applyFill="1" applyBorder="1" applyAlignment="1">
      <alignment horizontal="center" vertical="center"/>
    </xf>
    <xf numFmtId="0" fontId="0" fillId="12" borderId="70" xfId="0" applyFill="1" applyBorder="1"/>
    <xf numFmtId="0" fontId="26" fillId="12" borderId="70" xfId="0" applyFont="1" applyFill="1" applyBorder="1"/>
    <xf numFmtId="0" fontId="31" fillId="12" borderId="70" xfId="0" applyFont="1" applyFill="1" applyBorder="1" applyAlignment="1">
      <alignment horizontal="center" vertical="center"/>
    </xf>
    <xf numFmtId="0" fontId="30" fillId="12" borderId="70" xfId="0" applyFont="1" applyFill="1" applyBorder="1" applyAlignment="1">
      <alignment vertical="center"/>
    </xf>
    <xf numFmtId="0" fontId="0" fillId="12" borderId="70" xfId="0" applyFill="1" applyBorder="1" applyAlignment="1">
      <alignment horizontal="center"/>
    </xf>
    <xf numFmtId="0" fontId="20" fillId="7" borderId="142" xfId="0" applyFont="1" applyFill="1" applyBorder="1" applyAlignment="1">
      <alignment horizontal="center"/>
    </xf>
    <xf numFmtId="164" fontId="0" fillId="16" borderId="150" xfId="0" applyNumberFormat="1" applyFill="1" applyBorder="1" applyAlignment="1">
      <alignment horizontal="center" wrapText="1"/>
    </xf>
    <xf numFmtId="164" fontId="0" fillId="15" borderId="170" xfId="0" applyNumberFormat="1" applyFill="1" applyBorder="1" applyAlignment="1">
      <alignment horizontal="center" wrapText="1"/>
    </xf>
    <xf numFmtId="164" fontId="0" fillId="16" borderId="145" xfId="0" applyNumberFormat="1" applyFill="1" applyBorder="1" applyAlignment="1">
      <alignment horizontal="center" wrapText="1"/>
    </xf>
    <xf numFmtId="164" fontId="17" fillId="16" borderId="145" xfId="0" applyNumberFormat="1" applyFont="1" applyFill="1" applyBorder="1" applyAlignment="1">
      <alignment horizontal="center" wrapText="1"/>
    </xf>
    <xf numFmtId="0" fontId="17" fillId="15" borderId="171" xfId="0" applyFont="1" applyFill="1" applyBorder="1" applyAlignment="1">
      <alignment horizontal="center" wrapText="1"/>
    </xf>
    <xf numFmtId="0" fontId="20" fillId="7" borderId="142" xfId="0" applyFont="1" applyFill="1" applyBorder="1" applyAlignment="1">
      <alignment horizontal="center" wrapText="1"/>
    </xf>
    <xf numFmtId="165" fontId="0" fillId="16" borderId="170" xfId="0" applyNumberFormat="1" applyFill="1" applyBorder="1" applyAlignment="1">
      <alignment horizontal="center" wrapText="1"/>
    </xf>
    <xf numFmtId="9" fontId="0" fillId="15" borderId="170" xfId="0" applyNumberFormat="1" applyFill="1" applyBorder="1" applyAlignment="1">
      <alignment horizontal="center" wrapText="1"/>
    </xf>
    <xf numFmtId="9" fontId="0" fillId="16" borderId="170" xfId="0" applyNumberFormat="1" applyFill="1" applyBorder="1" applyAlignment="1">
      <alignment horizontal="center" wrapText="1"/>
    </xf>
    <xf numFmtId="0" fontId="0" fillId="16" borderId="170" xfId="0" applyFill="1" applyBorder="1" applyAlignment="1">
      <alignment horizontal="center" wrapText="1"/>
    </xf>
    <xf numFmtId="165" fontId="0" fillId="15" borderId="170" xfId="0" applyNumberFormat="1" applyFill="1" applyBorder="1" applyAlignment="1">
      <alignment horizontal="center" wrapText="1"/>
    </xf>
    <xf numFmtId="0" fontId="0" fillId="15" borderId="170" xfId="0" applyFill="1" applyBorder="1" applyAlignment="1">
      <alignment horizontal="center" wrapText="1"/>
    </xf>
    <xf numFmtId="164" fontId="0" fillId="16" borderId="170" xfId="0" applyNumberFormat="1" applyFill="1" applyBorder="1" applyAlignment="1">
      <alignment horizontal="center" wrapText="1"/>
    </xf>
    <xf numFmtId="0" fontId="0" fillId="15" borderId="171" xfId="0" applyFill="1" applyBorder="1" applyAlignment="1">
      <alignment horizontal="center" wrapText="1"/>
    </xf>
    <xf numFmtId="0" fontId="0" fillId="16" borderId="171" xfId="0" applyFill="1" applyBorder="1" applyAlignment="1">
      <alignment horizontal="center" wrapText="1"/>
    </xf>
    <xf numFmtId="0" fontId="20" fillId="7" borderId="172" xfId="0" applyFont="1" applyFill="1" applyBorder="1" applyAlignment="1">
      <alignment horizontal="center" vertical="center"/>
    </xf>
    <xf numFmtId="0" fontId="0" fillId="12" borderId="70" xfId="0" applyFill="1" applyBorder="1" applyAlignment="1">
      <alignment horizontal="center" vertical="center"/>
    </xf>
    <xf numFmtId="164" fontId="0" fillId="16" borderId="170" xfId="0" applyNumberFormat="1" applyFill="1" applyBorder="1" applyAlignment="1">
      <alignment horizontal="center"/>
    </xf>
    <xf numFmtId="164" fontId="0" fillId="15" borderId="170" xfId="0" applyNumberFormat="1" applyFill="1" applyBorder="1" applyAlignment="1">
      <alignment horizontal="center"/>
    </xf>
    <xf numFmtId="164" fontId="17" fillId="16" borderId="170" xfId="0" applyNumberFormat="1" applyFont="1" applyFill="1" applyBorder="1" applyAlignment="1">
      <alignment horizontal="center"/>
    </xf>
    <xf numFmtId="0" fontId="17" fillId="15" borderId="171" xfId="0" applyFont="1" applyFill="1" applyBorder="1" applyAlignment="1">
      <alignment horizontal="center"/>
    </xf>
    <xf numFmtId="0" fontId="20" fillId="7" borderId="172" xfId="0" applyFont="1" applyFill="1" applyBorder="1" applyAlignment="1">
      <alignment horizontal="center"/>
    </xf>
    <xf numFmtId="165" fontId="0" fillId="16" borderId="170" xfId="0" applyNumberFormat="1" applyFill="1" applyBorder="1" applyAlignment="1">
      <alignment horizontal="center"/>
    </xf>
    <xf numFmtId="9" fontId="0" fillId="15" borderId="170" xfId="0" applyNumberFormat="1" applyFill="1" applyBorder="1" applyAlignment="1">
      <alignment horizontal="center"/>
    </xf>
    <xf numFmtId="9" fontId="0" fillId="16" borderId="170" xfId="0" applyNumberFormat="1" applyFill="1" applyBorder="1" applyAlignment="1">
      <alignment horizontal="center"/>
    </xf>
    <xf numFmtId="0" fontId="0" fillId="15" borderId="170" xfId="0" applyFill="1" applyBorder="1" applyAlignment="1">
      <alignment horizontal="center"/>
    </xf>
    <xf numFmtId="0" fontId="0" fillId="16" borderId="170" xfId="0" applyFill="1" applyBorder="1" applyAlignment="1">
      <alignment horizontal="center"/>
    </xf>
    <xf numFmtId="0" fontId="0" fillId="15" borderId="171" xfId="0" applyFill="1" applyBorder="1" applyAlignment="1">
      <alignment horizontal="center"/>
    </xf>
    <xf numFmtId="9" fontId="0" fillId="16" borderId="171" xfId="0" applyNumberFormat="1" applyFill="1" applyBorder="1" applyAlignment="1">
      <alignment horizontal="center" wrapText="1"/>
    </xf>
    <xf numFmtId="164" fontId="0" fillId="16" borderId="170" xfId="0" applyNumberFormat="1" applyFill="1" applyBorder="1" applyAlignment="1">
      <alignment horizontal="center" vertical="center"/>
    </xf>
    <xf numFmtId="164" fontId="0" fillId="15" borderId="170" xfId="0" applyNumberFormat="1" applyFill="1" applyBorder="1" applyAlignment="1">
      <alignment horizontal="center" vertical="center"/>
    </xf>
    <xf numFmtId="165" fontId="0" fillId="16" borderId="170" xfId="0" applyNumberFormat="1" applyFill="1" applyBorder="1" applyAlignment="1">
      <alignment horizontal="center" vertical="center"/>
    </xf>
    <xf numFmtId="164" fontId="17" fillId="16" borderId="170" xfId="0" applyNumberFormat="1" applyFont="1" applyFill="1" applyBorder="1" applyAlignment="1">
      <alignment horizontal="center" vertical="center" wrapText="1"/>
    </xf>
    <xf numFmtId="164" fontId="17" fillId="15" borderId="171" xfId="0" applyNumberFormat="1" applyFont="1" applyFill="1" applyBorder="1" applyAlignment="1">
      <alignment horizontal="center" vertical="center" wrapText="1"/>
    </xf>
    <xf numFmtId="0" fontId="20" fillId="7" borderId="142" xfId="0" applyFont="1" applyFill="1" applyBorder="1" applyAlignment="1">
      <alignment horizontal="center" vertical="center"/>
    </xf>
    <xf numFmtId="164" fontId="0" fillId="16" borderId="152" xfId="0" applyNumberFormat="1" applyFill="1" applyBorder="1" applyAlignment="1">
      <alignment horizontal="center"/>
    </xf>
    <xf numFmtId="164" fontId="0" fillId="15" borderId="170" xfId="0" applyNumberFormat="1" applyFill="1" applyBorder="1" applyAlignment="1">
      <alignment horizontal="center" vertical="center" wrapText="1"/>
    </xf>
    <xf numFmtId="164" fontId="0" fillId="16" borderId="170" xfId="0" applyNumberFormat="1" applyFill="1" applyBorder="1" applyAlignment="1">
      <alignment horizontal="center" vertical="center" wrapText="1"/>
    </xf>
    <xf numFmtId="164" fontId="17" fillId="16" borderId="171" xfId="0" applyNumberFormat="1" applyFont="1" applyFill="1" applyBorder="1" applyAlignment="1">
      <alignment horizontal="center" vertical="center" wrapText="1"/>
    </xf>
    <xf numFmtId="165" fontId="0" fillId="16" borderId="152" xfId="0" applyNumberFormat="1" applyFill="1" applyBorder="1" applyAlignment="1">
      <alignment horizontal="center" vertical="center" wrapText="1"/>
    </xf>
    <xf numFmtId="9" fontId="0" fillId="15" borderId="170" xfId="0" applyNumberFormat="1" applyFill="1" applyBorder="1" applyAlignment="1">
      <alignment horizontal="center" vertical="center" wrapText="1"/>
    </xf>
    <xf numFmtId="165" fontId="0" fillId="16" borderId="170" xfId="0" applyNumberFormat="1" applyFill="1" applyBorder="1" applyAlignment="1">
      <alignment horizontal="center" vertical="center" wrapText="1"/>
    </xf>
    <xf numFmtId="0" fontId="0" fillId="15" borderId="170" xfId="0" applyFill="1" applyBorder="1" applyAlignment="1">
      <alignment horizontal="center" vertical="center" wrapText="1"/>
    </xf>
    <xf numFmtId="0" fontId="0" fillId="16" borderId="170" xfId="0" applyFill="1" applyBorder="1" applyAlignment="1">
      <alignment horizontal="center" vertical="center" wrapText="1"/>
    </xf>
    <xf numFmtId="0" fontId="0" fillId="15" borderId="171" xfId="0" applyFill="1" applyBorder="1" applyAlignment="1">
      <alignment horizontal="center" vertical="center" wrapText="1"/>
    </xf>
    <xf numFmtId="0" fontId="0" fillId="16" borderId="147" xfId="0" applyFill="1" applyBorder="1" applyAlignment="1">
      <alignment horizontal="center" vertical="center" wrapText="1"/>
    </xf>
    <xf numFmtId="164" fontId="0" fillId="16" borderId="152" xfId="0" applyNumberFormat="1" applyFill="1" applyBorder="1" applyAlignment="1">
      <alignment horizontal="center" vertical="center" wrapText="1"/>
    </xf>
    <xf numFmtId="165" fontId="17" fillId="15" borderId="171" xfId="0" applyNumberFormat="1" applyFont="1" applyFill="1" applyBorder="1" applyAlignment="1">
      <alignment horizontal="center" vertical="center" wrapText="1"/>
    </xf>
    <xf numFmtId="9" fontId="0" fillId="16" borderId="152" xfId="0" applyNumberFormat="1" applyFill="1" applyBorder="1" applyAlignment="1">
      <alignment horizontal="center" vertical="center" wrapText="1"/>
    </xf>
    <xf numFmtId="9" fontId="0" fillId="16" borderId="170" xfId="0" applyNumberFormat="1" applyFill="1" applyBorder="1" applyAlignment="1">
      <alignment horizontal="center" vertical="center" wrapText="1"/>
    </xf>
    <xf numFmtId="165" fontId="0" fillId="15" borderId="152" xfId="0" applyNumberFormat="1" applyFill="1" applyBorder="1" applyAlignment="1">
      <alignment horizontal="center" vertical="center" wrapText="1"/>
    </xf>
    <xf numFmtId="165" fontId="17" fillId="16" borderId="170" xfId="0" applyNumberFormat="1" applyFont="1" applyFill="1" applyBorder="1" applyAlignment="1">
      <alignment horizontal="center" vertical="center" wrapText="1"/>
    </xf>
    <xf numFmtId="0" fontId="0" fillId="15" borderId="145" xfId="0" applyFill="1" applyBorder="1"/>
    <xf numFmtId="0" fontId="0" fillId="16" borderId="150" xfId="0" applyFill="1" applyBorder="1"/>
    <xf numFmtId="0" fontId="0" fillId="15" borderId="170" xfId="0" applyFill="1" applyBorder="1"/>
    <xf numFmtId="0" fontId="0" fillId="16" borderId="170" xfId="0" applyFill="1" applyBorder="1"/>
    <xf numFmtId="0" fontId="0" fillId="16" borderId="152" xfId="0" applyFill="1" applyBorder="1"/>
    <xf numFmtId="0" fontId="0" fillId="15" borderId="171" xfId="0" applyFill="1" applyBorder="1"/>
    <xf numFmtId="164" fontId="0" fillId="16" borderId="173" xfId="0" applyNumberFormat="1" applyFill="1" applyBorder="1" applyAlignment="1">
      <alignment horizontal="center"/>
    </xf>
    <xf numFmtId="0" fontId="17" fillId="15" borderId="147" xfId="0" applyFont="1" applyFill="1" applyBorder="1" applyAlignment="1">
      <alignment horizontal="center"/>
    </xf>
    <xf numFmtId="9" fontId="0" fillId="15" borderId="171" xfId="0" applyNumberFormat="1" applyFill="1" applyBorder="1" applyAlignment="1">
      <alignment horizontal="center"/>
    </xf>
    <xf numFmtId="0" fontId="0" fillId="15" borderId="172" xfId="0" applyFill="1" applyBorder="1" applyAlignment="1">
      <alignment horizontal="center"/>
    </xf>
    <xf numFmtId="0" fontId="0" fillId="16" borderId="147" xfId="0" applyFill="1" applyBorder="1" applyAlignment="1">
      <alignment horizontal="center" wrapText="1"/>
    </xf>
    <xf numFmtId="165" fontId="0" fillId="15" borderId="170" xfId="0" applyNumberFormat="1" applyFill="1" applyBorder="1" applyAlignment="1">
      <alignment horizontal="center" vertical="center" wrapText="1"/>
    </xf>
    <xf numFmtId="0" fontId="0" fillId="16" borderId="171" xfId="0" applyFill="1" applyBorder="1" applyAlignment="1">
      <alignment horizontal="center" vertical="center" wrapText="1"/>
    </xf>
    <xf numFmtId="0" fontId="19" fillId="12" borderId="174" xfId="0" applyFont="1" applyFill="1" applyBorder="1" applyAlignment="1">
      <alignment vertical="center"/>
    </xf>
    <xf numFmtId="0" fontId="0" fillId="12" borderId="176" xfId="0" applyFill="1" applyBorder="1"/>
    <xf numFmtId="0" fontId="0" fillId="12" borderId="81" xfId="0" applyFill="1" applyBorder="1"/>
    <xf numFmtId="0" fontId="0" fillId="12" borderId="174" xfId="0" applyFill="1" applyBorder="1"/>
    <xf numFmtId="0" fontId="0" fillId="12" borderId="80" xfId="0" applyFill="1" applyBorder="1"/>
    <xf numFmtId="0" fontId="0" fillId="12" borderId="177" xfId="0" applyFill="1" applyBorder="1"/>
    <xf numFmtId="0" fontId="0" fillId="12" borderId="176" xfId="0" applyFill="1" applyBorder="1" applyAlignment="1">
      <alignment horizontal="center" vertical="center"/>
    </xf>
    <xf numFmtId="0" fontId="0" fillId="12" borderId="177" xfId="0" applyFill="1" applyBorder="1" applyAlignment="1">
      <alignment horizontal="center" vertical="center"/>
    </xf>
    <xf numFmtId="0" fontId="25" fillId="12" borderId="0" xfId="0" applyFont="1" applyFill="1" applyAlignment="1">
      <alignment wrapText="1"/>
    </xf>
    <xf numFmtId="0" fontId="0" fillId="12" borderId="178" xfId="0" applyFill="1" applyBorder="1"/>
    <xf numFmtId="0" fontId="25" fillId="12" borderId="0" xfId="0" applyFont="1" applyFill="1"/>
    <xf numFmtId="0" fontId="0" fillId="12" borderId="82" xfId="0" applyFill="1" applyBorder="1"/>
    <xf numFmtId="0" fontId="26" fillId="12" borderId="176" xfId="0" applyFont="1" applyFill="1" applyBorder="1"/>
    <xf numFmtId="0" fontId="27" fillId="12" borderId="176" xfId="0" applyFont="1" applyFill="1" applyBorder="1"/>
    <xf numFmtId="0" fontId="27" fillId="12" borderId="179" xfId="0" applyFont="1" applyFill="1" applyBorder="1"/>
    <xf numFmtId="0" fontId="23" fillId="12" borderId="180" xfId="0" applyFont="1" applyFill="1" applyBorder="1" applyAlignment="1">
      <alignment vertical="center"/>
    </xf>
    <xf numFmtId="0" fontId="57" fillId="2" borderId="0" xfId="0" applyFont="1" applyFill="1" applyAlignment="1">
      <alignment vertical="center"/>
    </xf>
    <xf numFmtId="0" fontId="18" fillId="2" borderId="0" xfId="0" applyFont="1" applyFill="1" applyAlignment="1">
      <alignment vertical="center" wrapText="1"/>
    </xf>
    <xf numFmtId="0" fontId="39" fillId="2" borderId="0" xfId="0" applyFont="1" applyFill="1"/>
    <xf numFmtId="0" fontId="59" fillId="2" borderId="0" xfId="0" applyFont="1" applyFill="1"/>
    <xf numFmtId="0" fontId="27" fillId="2" borderId="175" xfId="0" applyFont="1" applyFill="1" applyBorder="1" applyAlignment="1">
      <alignment horizontal="center"/>
    </xf>
    <xf numFmtId="0" fontId="20" fillId="9" borderId="0" xfId="0" applyFont="1" applyFill="1" applyAlignment="1">
      <alignment horizontal="center"/>
    </xf>
    <xf numFmtId="6" fontId="29" fillId="3" borderId="7" xfId="0" applyNumberFormat="1" applyFont="1" applyFill="1" applyBorder="1" applyAlignment="1">
      <alignment horizontal="center"/>
    </xf>
    <xf numFmtId="0" fontId="20" fillId="9" borderId="0" xfId="0" applyFont="1" applyFill="1" applyAlignment="1">
      <alignment horizontal="left"/>
    </xf>
    <xf numFmtId="0" fontId="16" fillId="3" borderId="184" xfId="0" applyFont="1" applyFill="1" applyBorder="1" applyAlignment="1">
      <alignment horizontal="center"/>
    </xf>
    <xf numFmtId="49" fontId="17" fillId="8" borderId="2" xfId="0" applyNumberFormat="1" applyFont="1" applyFill="1" applyBorder="1"/>
    <xf numFmtId="49" fontId="17" fillId="8" borderId="2" xfId="0" applyNumberFormat="1" applyFont="1" applyFill="1" applyBorder="1" applyAlignment="1">
      <alignment horizontal="right"/>
    </xf>
    <xf numFmtId="0" fontId="20" fillId="9" borderId="0" xfId="0" applyFont="1" applyFill="1"/>
    <xf numFmtId="0" fontId="7" fillId="7" borderId="4" xfId="0" applyFont="1" applyFill="1" applyBorder="1" applyAlignment="1">
      <alignment horizontal="center"/>
    </xf>
    <xf numFmtId="165" fontId="17" fillId="8" borderId="7" xfId="0" applyNumberFormat="1" applyFont="1" applyFill="1" applyBorder="1"/>
    <xf numFmtId="49" fontId="17" fillId="8" borderId="184" xfId="0" applyNumberFormat="1" applyFont="1" applyFill="1" applyBorder="1" applyAlignment="1">
      <alignment horizontal="right"/>
    </xf>
    <xf numFmtId="49" fontId="29" fillId="3" borderId="184" xfId="0" applyNumberFormat="1" applyFont="1" applyFill="1" applyBorder="1" applyAlignment="1">
      <alignment horizontal="center"/>
    </xf>
    <xf numFmtId="0" fontId="29" fillId="3" borderId="184" xfId="0" applyFont="1" applyFill="1" applyBorder="1" applyAlignment="1">
      <alignment horizontal="center"/>
    </xf>
    <xf numFmtId="165" fontId="17" fillId="13" borderId="7" xfId="0" applyNumberFormat="1" applyFont="1" applyFill="1" applyBorder="1"/>
    <xf numFmtId="49" fontId="0" fillId="13" borderId="184" xfId="0" applyNumberFormat="1" applyFill="1" applyBorder="1"/>
    <xf numFmtId="0" fontId="7" fillId="9" borderId="0" xfId="0" applyFont="1" applyFill="1"/>
    <xf numFmtId="0" fontId="0" fillId="2" borderId="76" xfId="0" applyFill="1" applyBorder="1" applyAlignment="1">
      <alignment horizontal="left"/>
    </xf>
    <xf numFmtId="0" fontId="0" fillId="14" borderId="74" xfId="0" applyFill="1" applyBorder="1" applyAlignment="1">
      <alignment horizontal="left"/>
    </xf>
    <xf numFmtId="0" fontId="0" fillId="14" borderId="77" xfId="0" applyFill="1" applyBorder="1" applyAlignment="1">
      <alignment horizontal="left"/>
    </xf>
    <xf numFmtId="0" fontId="0" fillId="2" borderId="77" xfId="0" applyFill="1" applyBorder="1" applyAlignment="1">
      <alignment horizontal="left"/>
    </xf>
    <xf numFmtId="0" fontId="0" fillId="14" borderId="72" xfId="0" applyFill="1" applyBorder="1" applyAlignment="1">
      <alignment horizontal="left"/>
    </xf>
    <xf numFmtId="0" fontId="0" fillId="2" borderId="72" xfId="0" applyFill="1" applyBorder="1" applyAlignment="1">
      <alignment horizontal="left"/>
    </xf>
    <xf numFmtId="0" fontId="0" fillId="14" borderId="75" xfId="0" applyFill="1" applyBorder="1" applyAlignment="1">
      <alignment horizontal="left"/>
    </xf>
    <xf numFmtId="0" fontId="30" fillId="7" borderId="0" xfId="0" applyFont="1" applyFill="1" applyAlignment="1">
      <alignment horizontal="left" vertical="center"/>
    </xf>
    <xf numFmtId="0" fontId="0" fillId="2" borderId="71" xfId="0" applyFill="1" applyBorder="1" applyAlignment="1">
      <alignment horizontal="left"/>
    </xf>
    <xf numFmtId="0" fontId="0" fillId="12" borderId="81" xfId="0" applyFill="1" applyBorder="1" applyAlignment="1">
      <alignment horizontal="left"/>
    </xf>
    <xf numFmtId="0" fontId="0" fillId="0" borderId="0" xfId="0" applyAlignment="1">
      <alignment horizontal="left"/>
    </xf>
    <xf numFmtId="0" fontId="0" fillId="12" borderId="81" xfId="0" applyFill="1" applyBorder="1" applyAlignment="1">
      <alignment horizontal="center"/>
    </xf>
    <xf numFmtId="0" fontId="27" fillId="14" borderId="67" xfId="0" applyFont="1" applyFill="1" applyBorder="1" applyAlignment="1">
      <alignment horizontal="center"/>
    </xf>
    <xf numFmtId="0" fontId="27" fillId="2" borderId="183" xfId="0" applyFont="1" applyFill="1" applyBorder="1" applyAlignment="1">
      <alignment horizontal="center"/>
    </xf>
    <xf numFmtId="0" fontId="0" fillId="15" borderId="74" xfId="0" applyFill="1" applyBorder="1" applyAlignment="1">
      <alignment horizontal="center"/>
    </xf>
    <xf numFmtId="0" fontId="0" fillId="16" borderId="75" xfId="0" applyFill="1" applyBorder="1" applyAlignment="1">
      <alignment horizontal="center"/>
    </xf>
    <xf numFmtId="0" fontId="0" fillId="15" borderId="72" xfId="0" applyFill="1" applyBorder="1" applyAlignment="1">
      <alignment horizontal="center"/>
    </xf>
    <xf numFmtId="0" fontId="40" fillId="12" borderId="70" xfId="0" applyFont="1" applyFill="1" applyBorder="1"/>
    <xf numFmtId="0" fontId="43" fillId="12" borderId="70" xfId="0" applyFont="1" applyFill="1" applyBorder="1"/>
    <xf numFmtId="0" fontId="20" fillId="2" borderId="2" xfId="0" applyFont="1" applyFill="1" applyBorder="1" applyAlignment="1">
      <alignment horizontal="center" vertical="center"/>
    </xf>
    <xf numFmtId="0" fontId="0" fillId="12" borderId="185" xfId="0" applyFill="1" applyBorder="1"/>
    <xf numFmtId="0" fontId="30" fillId="2" borderId="2" xfId="0" applyFont="1" applyFill="1" applyBorder="1" applyAlignment="1">
      <alignment horizontal="center" vertical="center"/>
    </xf>
    <xf numFmtId="0" fontId="20" fillId="12" borderId="169" xfId="0" applyFont="1" applyFill="1" applyBorder="1" applyAlignment="1">
      <alignment horizontal="left" vertical="center"/>
    </xf>
    <xf numFmtId="0" fontId="27" fillId="7" borderId="0" xfId="0" applyFont="1" applyFill="1" applyAlignment="1">
      <alignment horizontal="center"/>
    </xf>
    <xf numFmtId="0" fontId="46" fillId="12" borderId="106" xfId="0" applyFont="1" applyFill="1" applyBorder="1" applyAlignment="1">
      <alignment horizontal="center" vertical="center"/>
    </xf>
    <xf numFmtId="0" fontId="46" fillId="12" borderId="107" xfId="0" applyFont="1" applyFill="1" applyBorder="1" applyAlignment="1">
      <alignment horizontal="center" vertical="center"/>
    </xf>
    <xf numFmtId="0" fontId="46" fillId="12" borderId="84" xfId="0" applyFont="1" applyFill="1" applyBorder="1" applyAlignment="1">
      <alignment horizontal="center" vertical="center"/>
    </xf>
    <xf numFmtId="0" fontId="46" fillId="12" borderId="108" xfId="0" applyFont="1" applyFill="1" applyBorder="1" applyAlignment="1">
      <alignment horizontal="center" vertical="center"/>
    </xf>
    <xf numFmtId="0" fontId="5" fillId="18" borderId="122" xfId="0" applyFont="1" applyFill="1" applyBorder="1" applyAlignment="1">
      <alignment horizontal="left"/>
    </xf>
    <xf numFmtId="0" fontId="5" fillId="18" borderId="66" xfId="0" applyFont="1" applyFill="1" applyBorder="1" applyAlignment="1">
      <alignment horizontal="left"/>
    </xf>
    <xf numFmtId="0" fontId="5" fillId="18" borderId="111" xfId="0" applyFont="1" applyFill="1" applyBorder="1" applyAlignment="1">
      <alignment horizontal="left"/>
    </xf>
    <xf numFmtId="0" fontId="5" fillId="19" borderId="122" xfId="0" applyFont="1" applyFill="1" applyBorder="1" applyAlignment="1">
      <alignment horizontal="left"/>
    </xf>
    <xf numFmtId="0" fontId="5" fillId="19" borderId="66" xfId="0" applyFont="1" applyFill="1" applyBorder="1" applyAlignment="1">
      <alignment horizontal="left"/>
    </xf>
    <xf numFmtId="0" fontId="5" fillId="19" borderId="111" xfId="0" applyFont="1" applyFill="1" applyBorder="1" applyAlignment="1">
      <alignment horizontal="left"/>
    </xf>
    <xf numFmtId="0" fontId="5" fillId="19" borderId="116" xfId="0" applyFont="1" applyFill="1" applyBorder="1" applyAlignment="1">
      <alignment horizontal="left"/>
    </xf>
    <xf numFmtId="0" fontId="5" fillId="19" borderId="91" xfId="0" applyFont="1" applyFill="1" applyBorder="1" applyAlignment="1">
      <alignment horizontal="left"/>
    </xf>
    <xf numFmtId="0" fontId="5" fillId="19" borderId="113" xfId="0" applyFont="1" applyFill="1" applyBorder="1" applyAlignment="1">
      <alignment horizontal="left"/>
    </xf>
    <xf numFmtId="0" fontId="28" fillId="12" borderId="106" xfId="0" applyFont="1" applyFill="1" applyBorder="1" applyAlignment="1">
      <alignment horizontal="center" vertical="center" wrapText="1"/>
    </xf>
    <xf numFmtId="0" fontId="28" fillId="12" borderId="107" xfId="0" applyFont="1" applyFill="1" applyBorder="1" applyAlignment="1">
      <alignment horizontal="center" vertical="center" wrapText="1"/>
    </xf>
    <xf numFmtId="0" fontId="28" fillId="12" borderId="108" xfId="0" applyFont="1" applyFill="1" applyBorder="1" applyAlignment="1">
      <alignment horizontal="center" vertical="center" wrapText="1"/>
    </xf>
    <xf numFmtId="14" fontId="5" fillId="18" borderId="122" xfId="0" applyNumberFormat="1" applyFont="1" applyFill="1" applyBorder="1" applyAlignment="1">
      <alignment horizontal="left"/>
    </xf>
    <xf numFmtId="14" fontId="5" fillId="18" borderId="115" xfId="0" applyNumberFormat="1" applyFont="1" applyFill="1" applyBorder="1" applyAlignment="1">
      <alignment horizontal="left"/>
    </xf>
    <xf numFmtId="14" fontId="5" fillId="18" borderId="67" xfId="0" applyNumberFormat="1" applyFont="1" applyFill="1" applyBorder="1" applyAlignment="1">
      <alignment horizontal="left"/>
    </xf>
    <xf numFmtId="14" fontId="5" fillId="18" borderId="112" xfId="0" applyNumberFormat="1" applyFont="1" applyFill="1" applyBorder="1" applyAlignment="1">
      <alignment horizontal="left"/>
    </xf>
    <xf numFmtId="14" fontId="5" fillId="19" borderId="86" xfId="0" applyNumberFormat="1" applyFont="1" applyFill="1" applyBorder="1" applyAlignment="1">
      <alignment horizontal="left"/>
    </xf>
    <xf numFmtId="14" fontId="5" fillId="19" borderId="0" xfId="0" applyNumberFormat="1" applyFont="1" applyFill="1" applyAlignment="1">
      <alignment horizontal="left"/>
    </xf>
    <xf numFmtId="14" fontId="5" fillId="19" borderId="87" xfId="0" applyNumberFormat="1" applyFont="1" applyFill="1" applyBorder="1" applyAlignment="1">
      <alignment horizontal="left"/>
    </xf>
    <xf numFmtId="0" fontId="50" fillId="7" borderId="86" xfId="0" applyFont="1" applyFill="1" applyBorder="1" applyAlignment="1">
      <alignment horizontal="left" indent="1"/>
    </xf>
    <xf numFmtId="0" fontId="50" fillId="7" borderId="87" xfId="0" applyFont="1" applyFill="1" applyBorder="1" applyAlignment="1">
      <alignment horizontal="left" indent="1"/>
    </xf>
    <xf numFmtId="0" fontId="50" fillId="20" borderId="86" xfId="0" applyFont="1" applyFill="1" applyBorder="1" applyAlignment="1">
      <alignment horizontal="left" indent="1"/>
    </xf>
    <xf numFmtId="0" fontId="50" fillId="20" borderId="87" xfId="0" applyFont="1" applyFill="1" applyBorder="1" applyAlignment="1">
      <alignment horizontal="left" indent="1"/>
    </xf>
    <xf numFmtId="0" fontId="5" fillId="19" borderId="114" xfId="0" applyFont="1" applyFill="1" applyBorder="1" applyAlignment="1">
      <alignment horizontal="left"/>
    </xf>
    <xf numFmtId="0" fontId="5" fillId="19" borderId="109" xfId="0" applyFont="1" applyFill="1" applyBorder="1" applyAlignment="1">
      <alignment horizontal="left"/>
    </xf>
    <xf numFmtId="0" fontId="5" fillId="19" borderId="110" xfId="0" applyFont="1" applyFill="1" applyBorder="1" applyAlignment="1">
      <alignment horizontal="left"/>
    </xf>
    <xf numFmtId="14" fontId="5" fillId="18" borderId="66" xfId="0" applyNumberFormat="1" applyFont="1" applyFill="1" applyBorder="1" applyAlignment="1">
      <alignment horizontal="left"/>
    </xf>
    <xf numFmtId="14" fontId="5" fillId="18" borderId="111" xfId="0" applyNumberFormat="1" applyFont="1" applyFill="1" applyBorder="1" applyAlignment="1">
      <alignment horizontal="left"/>
    </xf>
    <xf numFmtId="14" fontId="50" fillId="20" borderId="83" xfId="0" applyNumberFormat="1" applyFont="1" applyFill="1" applyBorder="1" applyAlignment="1">
      <alignment horizontal="left" indent="1"/>
    </xf>
    <xf numFmtId="14" fontId="50" fillId="20" borderId="85" xfId="0" applyNumberFormat="1" applyFont="1" applyFill="1" applyBorder="1" applyAlignment="1">
      <alignment horizontal="left" indent="1"/>
    </xf>
    <xf numFmtId="14" fontId="50" fillId="7" borderId="86" xfId="0" applyNumberFormat="1" applyFont="1" applyFill="1" applyBorder="1" applyAlignment="1">
      <alignment horizontal="left" indent="1"/>
    </xf>
    <xf numFmtId="14" fontId="50" fillId="7" borderId="87" xfId="0" applyNumberFormat="1" applyFont="1" applyFill="1" applyBorder="1" applyAlignment="1">
      <alignment horizontal="left" indent="1"/>
    </xf>
    <xf numFmtId="0" fontId="13" fillId="0" borderId="92" xfId="0" applyFont="1" applyBorder="1" applyAlignment="1">
      <alignment horizontal="left"/>
    </xf>
    <xf numFmtId="0" fontId="13" fillId="0" borderId="60" xfId="0" applyFont="1" applyBorder="1" applyAlignment="1">
      <alignment horizontal="left"/>
    </xf>
    <xf numFmtId="0" fontId="13" fillId="0" borderId="65" xfId="0" applyFont="1" applyBorder="1" applyAlignment="1">
      <alignment horizontal="left"/>
    </xf>
    <xf numFmtId="0" fontId="33" fillId="9" borderId="2" xfId="0" applyFont="1" applyFill="1" applyBorder="1" applyAlignment="1">
      <alignment horizontal="left"/>
    </xf>
    <xf numFmtId="0" fontId="11" fillId="6" borderId="11" xfId="0" applyFont="1" applyFill="1" applyBorder="1" applyAlignment="1">
      <alignment horizontal="left" vertical="top" wrapText="1"/>
    </xf>
    <xf numFmtId="0" fontId="11" fillId="6" borderId="0" xfId="0" applyFont="1" applyFill="1" applyAlignment="1">
      <alignment horizontal="left" vertical="top" wrapText="1"/>
    </xf>
    <xf numFmtId="0" fontId="11" fillId="6" borderId="13" xfId="0" applyFont="1" applyFill="1" applyBorder="1" applyAlignment="1">
      <alignment horizontal="left" vertical="top" wrapText="1"/>
    </xf>
    <xf numFmtId="0" fontId="33" fillId="7" borderId="2" xfId="0" applyFont="1" applyFill="1" applyBorder="1" applyAlignment="1">
      <alignment horizontal="center" vertical="center"/>
    </xf>
    <xf numFmtId="0" fontId="36" fillId="9" borderId="2" xfId="0" applyFont="1" applyFill="1" applyBorder="1" applyAlignment="1">
      <alignment horizontal="center" wrapText="1"/>
    </xf>
    <xf numFmtId="0" fontId="11" fillId="6" borderId="12" xfId="0" applyFont="1" applyFill="1" applyBorder="1" applyAlignment="1">
      <alignment horizontal="left" vertical="top" wrapText="1"/>
    </xf>
    <xf numFmtId="0" fontId="11" fillId="6" borderId="10" xfId="0" applyFont="1" applyFill="1" applyBorder="1" applyAlignment="1">
      <alignment horizontal="left" vertical="top" wrapText="1"/>
    </xf>
    <xf numFmtId="0" fontId="11" fillId="6" borderId="14" xfId="0" applyFont="1" applyFill="1" applyBorder="1" applyAlignment="1">
      <alignment horizontal="left" vertical="top" wrapText="1"/>
    </xf>
    <xf numFmtId="0" fontId="50" fillId="20" borderId="83" xfId="0" applyFont="1" applyFill="1" applyBorder="1" applyAlignment="1">
      <alignment horizontal="left" indent="1"/>
    </xf>
    <xf numFmtId="0" fontId="50" fillId="20" borderId="85" xfId="0" applyFont="1" applyFill="1" applyBorder="1" applyAlignment="1">
      <alignment horizontal="left" indent="1"/>
    </xf>
    <xf numFmtId="0" fontId="50" fillId="20" borderId="88" xfId="0" applyFont="1" applyFill="1" applyBorder="1" applyAlignment="1">
      <alignment horizontal="left" indent="1"/>
    </xf>
    <xf numFmtId="0" fontId="50" fillId="20" borderId="90" xfId="0" applyFont="1" applyFill="1" applyBorder="1" applyAlignment="1">
      <alignment horizontal="left" indent="1"/>
    </xf>
    <xf numFmtId="0" fontId="7" fillId="5" borderId="2" xfId="0" applyFont="1" applyFill="1" applyBorder="1" applyAlignment="1">
      <alignment horizontal="center"/>
    </xf>
    <xf numFmtId="0" fontId="7" fillId="5" borderId="7" xfId="0" applyFont="1" applyFill="1" applyBorder="1" applyAlignment="1">
      <alignment horizontal="center" vertical="center"/>
    </xf>
    <xf numFmtId="0" fontId="7" fillId="5" borderId="2" xfId="0" applyFont="1" applyFill="1" applyBorder="1" applyAlignment="1">
      <alignment horizontal="center" vertical="center"/>
    </xf>
    <xf numFmtId="0" fontId="33" fillId="9" borderId="28" xfId="0" applyFont="1" applyFill="1" applyBorder="1" applyAlignment="1">
      <alignment horizontal="left"/>
    </xf>
    <xf numFmtId="0" fontId="33" fillId="9" borderId="19" xfId="0" applyFont="1" applyFill="1" applyBorder="1" applyAlignment="1">
      <alignment horizontal="left"/>
    </xf>
    <xf numFmtId="0" fontId="33" fillId="9" borderId="18" xfId="0" applyFont="1" applyFill="1" applyBorder="1" applyAlignment="1">
      <alignment horizontal="left"/>
    </xf>
    <xf numFmtId="0" fontId="34" fillId="7" borderId="2" xfId="0" applyFont="1" applyFill="1" applyBorder="1" applyAlignment="1">
      <alignment horizontal="center" vertical="center"/>
    </xf>
    <xf numFmtId="0" fontId="33" fillId="9" borderId="7" xfId="0" applyFont="1" applyFill="1" applyBorder="1" applyAlignment="1">
      <alignment horizontal="left"/>
    </xf>
    <xf numFmtId="0" fontId="7" fillId="4" borderId="26"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2" xfId="0" applyFont="1" applyFill="1" applyBorder="1" applyAlignment="1">
      <alignment horizontal="center" vertical="center"/>
    </xf>
    <xf numFmtId="0" fontId="0" fillId="7" borderId="30" xfId="0" applyFill="1" applyBorder="1" applyAlignment="1">
      <alignment horizontal="center"/>
    </xf>
    <xf numFmtId="0" fontId="0" fillId="7" borderId="16" xfId="0" applyFill="1" applyBorder="1" applyAlignment="1">
      <alignment horizontal="center"/>
    </xf>
    <xf numFmtId="0" fontId="0" fillId="7" borderId="17" xfId="0" applyFill="1" applyBorder="1" applyAlignment="1">
      <alignment horizontal="center"/>
    </xf>
    <xf numFmtId="0" fontId="7" fillId="5" borderId="6" xfId="0" applyFont="1" applyFill="1" applyBorder="1" applyAlignment="1">
      <alignment horizontal="center" vertical="center"/>
    </xf>
    <xf numFmtId="0" fontId="7" fillId="5" borderId="1" xfId="0" applyFont="1" applyFill="1" applyBorder="1" applyAlignment="1">
      <alignment horizontal="center" vertical="center"/>
    </xf>
    <xf numFmtId="0" fontId="56" fillId="12" borderId="106" xfId="0" applyFont="1" applyFill="1" applyBorder="1" applyAlignment="1">
      <alignment horizontal="center" vertical="center"/>
    </xf>
    <xf numFmtId="0" fontId="56" fillId="12" borderId="107" xfId="0" applyFont="1" applyFill="1" applyBorder="1" applyAlignment="1">
      <alignment horizontal="center" vertical="center"/>
    </xf>
    <xf numFmtId="0" fontId="56" fillId="12" borderId="108" xfId="0" applyFont="1" applyFill="1" applyBorder="1" applyAlignment="1">
      <alignment horizontal="center" vertical="center"/>
    </xf>
    <xf numFmtId="0" fontId="7" fillId="5" borderId="6" xfId="0" applyFont="1" applyFill="1" applyBorder="1" applyAlignment="1">
      <alignment horizontal="center"/>
    </xf>
    <xf numFmtId="0" fontId="7" fillId="5" borderId="1" xfId="0" applyFont="1" applyFill="1" applyBorder="1" applyAlignment="1">
      <alignment horizontal="center"/>
    </xf>
    <xf numFmtId="0" fontId="7" fillId="5" borderId="5" xfId="0" applyFont="1" applyFill="1" applyBorder="1" applyAlignment="1">
      <alignment horizontal="center"/>
    </xf>
    <xf numFmtId="0" fontId="28" fillId="12" borderId="84" xfId="0" applyFont="1" applyFill="1" applyBorder="1" applyAlignment="1">
      <alignment horizontal="center" vertical="center" wrapText="1"/>
    </xf>
    <xf numFmtId="0" fontId="0" fillId="12" borderId="128" xfId="0" applyFill="1" applyBorder="1" applyAlignment="1">
      <alignment horizontal="center"/>
    </xf>
    <xf numFmtId="0" fontId="0" fillId="12" borderId="124" xfId="0" applyFill="1" applyBorder="1" applyAlignment="1">
      <alignment horizontal="center"/>
    </xf>
    <xf numFmtId="0" fontId="0" fillId="12" borderId="125" xfId="0" applyFill="1" applyBorder="1" applyAlignment="1">
      <alignment horizontal="center"/>
    </xf>
    <xf numFmtId="0" fontId="0" fillId="2" borderId="115" xfId="0" applyFill="1" applyBorder="1" applyAlignment="1">
      <alignment horizontal="center"/>
    </xf>
    <xf numFmtId="0" fontId="0" fillId="2" borderId="67" xfId="0" applyFill="1" applyBorder="1" applyAlignment="1">
      <alignment horizontal="center"/>
    </xf>
    <xf numFmtId="0" fontId="0" fillId="2" borderId="112" xfId="0" applyFill="1" applyBorder="1" applyAlignment="1">
      <alignment horizontal="center"/>
    </xf>
    <xf numFmtId="0" fontId="0" fillId="0" borderId="3" xfId="0" applyBorder="1" applyAlignment="1">
      <alignment horizontal="center"/>
    </xf>
    <xf numFmtId="0" fontId="0" fillId="0" borderId="9" xfId="0" applyBorder="1" applyAlignment="1">
      <alignment horizontal="center"/>
    </xf>
    <xf numFmtId="0" fontId="0" fillId="0" borderId="4" xfId="0" applyBorder="1" applyAlignment="1">
      <alignment horizontal="center"/>
    </xf>
    <xf numFmtId="0" fontId="37" fillId="6" borderId="2" xfId="0" applyFont="1" applyFill="1" applyBorder="1" applyAlignment="1">
      <alignment horizontal="center" vertical="center" wrapText="1"/>
    </xf>
    <xf numFmtId="0" fontId="0" fillId="2" borderId="95" xfId="0" applyFill="1" applyBorder="1" applyAlignment="1">
      <alignment horizontal="center"/>
    </xf>
    <xf numFmtId="0" fontId="0" fillId="2" borderId="132" xfId="0" applyFill="1" applyBorder="1" applyAlignment="1">
      <alignment horizontal="center"/>
    </xf>
    <xf numFmtId="0" fontId="0" fillId="2" borderId="0" xfId="0" applyFill="1" applyAlignment="1">
      <alignment horizontal="center"/>
    </xf>
    <xf numFmtId="0" fontId="0" fillId="2" borderId="69" xfId="0" applyFill="1" applyBorder="1" applyAlignment="1">
      <alignment horizontal="center"/>
    </xf>
    <xf numFmtId="0" fontId="0" fillId="2" borderId="133" xfId="0" applyFill="1" applyBorder="1" applyAlignment="1">
      <alignment horizontal="center"/>
    </xf>
    <xf numFmtId="0" fontId="0" fillId="2" borderId="96" xfId="0" applyFill="1" applyBorder="1" applyAlignment="1">
      <alignment horizontal="center"/>
    </xf>
    <xf numFmtId="0" fontId="0" fillId="2" borderId="97" xfId="0" applyFill="1" applyBorder="1" applyAlignment="1">
      <alignment horizontal="center"/>
    </xf>
    <xf numFmtId="0" fontId="50" fillId="7" borderId="88" xfId="0" applyFont="1" applyFill="1" applyBorder="1" applyAlignment="1">
      <alignment horizontal="left" indent="1"/>
    </xf>
    <xf numFmtId="0" fontId="50" fillId="7" borderId="90" xfId="0" applyFont="1" applyFill="1" applyBorder="1" applyAlignment="1">
      <alignment horizontal="left" indent="1"/>
    </xf>
    <xf numFmtId="0" fontId="0" fillId="12" borderId="89" xfId="0" applyFill="1" applyBorder="1" applyAlignment="1">
      <alignment horizontal="center"/>
    </xf>
    <xf numFmtId="0" fontId="8" fillId="12" borderId="130" xfId="0" applyFont="1" applyFill="1" applyBorder="1" applyAlignment="1">
      <alignment horizontal="center"/>
    </xf>
    <xf numFmtId="0" fontId="0" fillId="12" borderId="0" xfId="0" applyFill="1" applyAlignment="1">
      <alignment horizontal="center"/>
    </xf>
    <xf numFmtId="0" fontId="0" fillId="12" borderId="10" xfId="0" applyFill="1" applyBorder="1" applyAlignment="1">
      <alignment horizontal="center"/>
    </xf>
    <xf numFmtId="0" fontId="26" fillId="12" borderId="78" xfId="0" applyFont="1" applyFill="1" applyBorder="1" applyAlignment="1">
      <alignment horizontal="center"/>
    </xf>
    <xf numFmtId="0" fontId="26" fillId="12" borderId="131" xfId="0" applyFont="1" applyFill="1" applyBorder="1" applyAlignment="1">
      <alignment horizontal="center"/>
    </xf>
    <xf numFmtId="14" fontId="33" fillId="12" borderId="126" xfId="0" applyNumberFormat="1" applyFont="1" applyFill="1" applyBorder="1" applyAlignment="1">
      <alignment horizontal="center"/>
    </xf>
    <xf numFmtId="14" fontId="33" fillId="12" borderId="120" xfId="0" applyNumberFormat="1" applyFont="1" applyFill="1" applyBorder="1" applyAlignment="1">
      <alignment horizontal="center"/>
    </xf>
    <xf numFmtId="14" fontId="33" fillId="12" borderId="129" xfId="0" applyNumberFormat="1" applyFont="1" applyFill="1" applyBorder="1" applyAlignment="1">
      <alignment horizontal="center"/>
    </xf>
    <xf numFmtId="0" fontId="56" fillId="12" borderId="69" xfId="0" applyFont="1" applyFill="1" applyBorder="1" applyAlignment="1">
      <alignment horizontal="center"/>
    </xf>
    <xf numFmtId="0" fontId="51" fillId="12" borderId="107" xfId="0" applyFont="1" applyFill="1" applyBorder="1" applyAlignment="1">
      <alignment horizontal="center"/>
    </xf>
    <xf numFmtId="0" fontId="0" fillId="12" borderId="96" xfId="0" applyFill="1" applyBorder="1" applyAlignment="1">
      <alignment horizontal="center"/>
    </xf>
    <xf numFmtId="0" fontId="46" fillId="12" borderId="120" xfId="0" applyFont="1" applyFill="1" applyBorder="1" applyAlignment="1">
      <alignment horizontal="center" vertical="center"/>
    </xf>
    <xf numFmtId="0" fontId="0" fillId="12" borderId="86" xfId="0" applyFill="1" applyBorder="1" applyAlignment="1">
      <alignment horizontal="center"/>
    </xf>
    <xf numFmtId="0" fontId="33" fillId="12" borderId="126" xfId="0" applyFont="1" applyFill="1" applyBorder="1" applyAlignment="1">
      <alignment horizontal="center"/>
    </xf>
    <xf numFmtId="0" fontId="33" fillId="12" borderId="120" xfId="0" applyFont="1" applyFill="1" applyBorder="1" applyAlignment="1">
      <alignment horizontal="center"/>
    </xf>
    <xf numFmtId="0" fontId="33" fillId="12" borderId="127" xfId="0" applyFont="1" applyFill="1" applyBorder="1" applyAlignment="1">
      <alignment horizontal="center"/>
    </xf>
    <xf numFmtId="0" fontId="49" fillId="12" borderId="94" xfId="0" applyFont="1" applyFill="1" applyBorder="1" applyAlignment="1">
      <alignment horizontal="center" vertical="center" wrapText="1"/>
    </xf>
    <xf numFmtId="0" fontId="49" fillId="12" borderId="95" xfId="0" applyFont="1" applyFill="1" applyBorder="1" applyAlignment="1">
      <alignment horizontal="center" vertical="center" wrapText="1"/>
    </xf>
    <xf numFmtId="0" fontId="34" fillId="7" borderId="6" xfId="0" applyFont="1" applyFill="1" applyBorder="1" applyAlignment="1">
      <alignment horizontal="center" vertical="center"/>
    </xf>
    <xf numFmtId="0" fontId="34" fillId="7" borderId="1" xfId="0" applyFont="1" applyFill="1" applyBorder="1" applyAlignment="1">
      <alignment horizontal="center" vertical="center"/>
    </xf>
    <xf numFmtId="0" fontId="28" fillId="9" borderId="15" xfId="0" applyFont="1" applyFill="1" applyBorder="1" applyAlignment="1">
      <alignment horizontal="center"/>
    </xf>
    <xf numFmtId="0" fontId="28" fillId="9" borderId="16" xfId="0" applyFont="1" applyFill="1" applyBorder="1" applyAlignment="1">
      <alignment horizontal="center"/>
    </xf>
    <xf numFmtId="0" fontId="28" fillId="9" borderId="17" xfId="0" applyFont="1" applyFill="1" applyBorder="1" applyAlignment="1">
      <alignment horizontal="center"/>
    </xf>
    <xf numFmtId="0" fontId="32" fillId="9" borderId="15" xfId="0" applyFont="1" applyFill="1" applyBorder="1" applyAlignment="1">
      <alignment horizontal="center"/>
    </xf>
    <xf numFmtId="0" fontId="32" fillId="9" borderId="16" xfId="0" applyFont="1" applyFill="1" applyBorder="1" applyAlignment="1">
      <alignment horizontal="center"/>
    </xf>
    <xf numFmtId="0" fontId="32" fillId="9" borderId="17" xfId="0" applyFont="1" applyFill="1" applyBorder="1" applyAlignment="1">
      <alignment horizontal="center"/>
    </xf>
    <xf numFmtId="0" fontId="62" fillId="7" borderId="29" xfId="0" applyFont="1" applyFill="1" applyBorder="1" applyAlignment="1">
      <alignment horizontal="center" vertical="center"/>
    </xf>
    <xf numFmtId="0" fontId="62" fillId="7" borderId="0" xfId="0" applyFont="1" applyFill="1" applyAlignment="1">
      <alignment horizontal="center" vertical="center"/>
    </xf>
    <xf numFmtId="0" fontId="28" fillId="9" borderId="24" xfId="0" applyFont="1" applyFill="1" applyBorder="1" applyAlignment="1">
      <alignment horizontal="center"/>
    </xf>
    <xf numFmtId="0" fontId="28" fillId="9" borderId="25" xfId="0" applyFont="1" applyFill="1" applyBorder="1" applyAlignment="1">
      <alignment horizontal="center"/>
    </xf>
    <xf numFmtId="0" fontId="61" fillId="7" borderId="29" xfId="0" applyFont="1" applyFill="1" applyBorder="1" applyAlignment="1">
      <alignment horizontal="center" vertical="center"/>
    </xf>
    <xf numFmtId="0" fontId="61" fillId="7" borderId="0" xfId="0" applyFont="1" applyFill="1" applyAlignment="1">
      <alignment horizontal="center" vertical="center"/>
    </xf>
    <xf numFmtId="0" fontId="61" fillId="7" borderId="20" xfId="0" applyFont="1" applyFill="1" applyBorder="1" applyAlignment="1">
      <alignment horizontal="center" vertical="center"/>
    </xf>
    <xf numFmtId="0" fontId="25" fillId="7" borderId="38" xfId="0" applyFont="1" applyFill="1" applyBorder="1" applyAlignment="1">
      <alignment horizontal="center" vertical="center"/>
    </xf>
    <xf numFmtId="0" fontId="25" fillId="7" borderId="59" xfId="0" applyFont="1" applyFill="1" applyBorder="1" applyAlignment="1">
      <alignment horizontal="center" vertical="center"/>
    </xf>
    <xf numFmtId="0" fontId="25" fillId="7" borderId="39" xfId="0" applyFont="1" applyFill="1" applyBorder="1" applyAlignment="1">
      <alignment horizontal="center" vertical="center"/>
    </xf>
    <xf numFmtId="0" fontId="25" fillId="7" borderId="29" xfId="0" applyFont="1" applyFill="1" applyBorder="1" applyAlignment="1">
      <alignment horizontal="center" vertical="center"/>
    </xf>
    <xf numFmtId="0" fontId="25" fillId="7" borderId="0" xfId="0" applyFont="1" applyFill="1" applyAlignment="1">
      <alignment horizontal="center" vertical="center"/>
    </xf>
    <xf numFmtId="0" fontId="25" fillId="7" borderId="20" xfId="0" applyFont="1" applyFill="1" applyBorder="1" applyAlignment="1">
      <alignment horizontal="center" vertical="center"/>
    </xf>
    <xf numFmtId="0" fontId="23" fillId="7" borderId="15" xfId="0" applyFont="1" applyFill="1" applyBorder="1" applyAlignment="1">
      <alignment horizontal="center" vertical="center"/>
    </xf>
    <xf numFmtId="0" fontId="23" fillId="7" borderId="16" xfId="0" applyFont="1" applyFill="1" applyBorder="1" applyAlignment="1">
      <alignment horizontal="center" vertical="center"/>
    </xf>
    <xf numFmtId="0" fontId="23" fillId="7" borderId="24" xfId="0" applyFont="1" applyFill="1" applyBorder="1" applyAlignment="1">
      <alignment horizontal="center" vertical="center"/>
    </xf>
    <xf numFmtId="0" fontId="23" fillId="7" borderId="25" xfId="0" applyFont="1" applyFill="1" applyBorder="1" applyAlignment="1">
      <alignment horizontal="center" vertical="center"/>
    </xf>
    <xf numFmtId="0" fontId="23" fillId="7" borderId="29" xfId="0" applyFont="1" applyFill="1" applyBorder="1" applyAlignment="1">
      <alignment horizontal="center" vertical="center"/>
    </xf>
    <xf numFmtId="0" fontId="23" fillId="7" borderId="20" xfId="0" applyFont="1" applyFill="1" applyBorder="1" applyAlignment="1">
      <alignment horizontal="center" vertical="center"/>
    </xf>
    <xf numFmtId="0" fontId="23" fillId="7" borderId="0" xfId="0" applyFont="1" applyFill="1" applyAlignment="1">
      <alignment horizontal="center" vertical="center"/>
    </xf>
    <xf numFmtId="0" fontId="63" fillId="7" borderId="23" xfId="0" applyFont="1" applyFill="1" applyBorder="1" applyAlignment="1">
      <alignment horizontal="center" vertical="center"/>
    </xf>
    <xf numFmtId="0" fontId="63" fillId="7" borderId="24" xfId="0" applyFont="1" applyFill="1" applyBorder="1" applyAlignment="1">
      <alignment horizontal="center" vertical="center"/>
    </xf>
    <xf numFmtId="0" fontId="63" fillId="7" borderId="29" xfId="0" applyFont="1" applyFill="1" applyBorder="1" applyAlignment="1">
      <alignment horizontal="center" vertical="center"/>
    </xf>
    <xf numFmtId="0" fontId="63" fillId="7" borderId="0" xfId="0" applyFont="1" applyFill="1" applyAlignment="1">
      <alignment horizontal="center" vertical="center"/>
    </xf>
    <xf numFmtId="0" fontId="63" fillId="7" borderId="58" xfId="0" applyFont="1" applyFill="1" applyBorder="1" applyAlignment="1">
      <alignment horizontal="center" vertical="center"/>
    </xf>
    <xf numFmtId="0" fontId="63" fillId="7" borderId="10" xfId="0" applyFont="1" applyFill="1" applyBorder="1" applyAlignment="1">
      <alignment horizontal="center" vertical="center"/>
    </xf>
    <xf numFmtId="0" fontId="28" fillId="9" borderId="28" xfId="0" applyFont="1" applyFill="1" applyBorder="1" applyAlignment="1">
      <alignment horizontal="center"/>
    </xf>
    <xf numFmtId="0" fontId="28" fillId="9" borderId="23" xfId="0" applyFont="1" applyFill="1" applyBorder="1" applyAlignment="1">
      <alignment horizontal="center"/>
    </xf>
    <xf numFmtId="0" fontId="28" fillId="9" borderId="19" xfId="0" applyFont="1" applyFill="1" applyBorder="1" applyAlignment="1">
      <alignment horizontal="center"/>
    </xf>
    <xf numFmtId="0" fontId="7" fillId="7" borderId="2" xfId="0" applyFont="1" applyFill="1" applyBorder="1" applyAlignment="1">
      <alignment horizontal="center"/>
    </xf>
    <xf numFmtId="0" fontId="7" fillId="12" borderId="3" xfId="0" applyFont="1" applyFill="1" applyBorder="1" applyAlignment="1">
      <alignment horizontal="center" vertical="center"/>
    </xf>
    <xf numFmtId="0" fontId="7" fillId="12" borderId="4" xfId="0" applyFont="1" applyFill="1" applyBorder="1" applyAlignment="1">
      <alignment horizontal="center" vertical="center"/>
    </xf>
    <xf numFmtId="0" fontId="7" fillId="12" borderId="12" xfId="0" applyFont="1" applyFill="1" applyBorder="1" applyAlignment="1">
      <alignment horizontal="center" vertical="center"/>
    </xf>
    <xf numFmtId="0" fontId="7" fillId="12" borderId="14" xfId="0" applyFont="1" applyFill="1" applyBorder="1" applyAlignment="1">
      <alignment horizontal="center" vertical="center"/>
    </xf>
    <xf numFmtId="0" fontId="7" fillId="7" borderId="6" xfId="0" applyFont="1" applyFill="1" applyBorder="1" applyAlignment="1">
      <alignment horizontal="center"/>
    </xf>
    <xf numFmtId="0" fontId="7" fillId="7" borderId="5" xfId="0" applyFont="1" applyFill="1" applyBorder="1" applyAlignment="1">
      <alignment horizontal="center"/>
    </xf>
    <xf numFmtId="0" fontId="7" fillId="12" borderId="2" xfId="0" applyFont="1" applyFill="1" applyBorder="1" applyAlignment="1">
      <alignment horizontal="center" vertical="center"/>
    </xf>
    <xf numFmtId="0" fontId="7" fillId="11" borderId="2" xfId="0" applyFont="1" applyFill="1" applyBorder="1" applyAlignment="1">
      <alignment horizontal="center" vertical="center"/>
    </xf>
    <xf numFmtId="0" fontId="7" fillId="11" borderId="6" xfId="0" applyFont="1" applyFill="1" applyBorder="1" applyAlignment="1">
      <alignment horizontal="center" vertical="center"/>
    </xf>
    <xf numFmtId="0" fontId="7" fillId="7" borderId="2" xfId="0" applyFont="1" applyFill="1" applyBorder="1" applyAlignment="1">
      <alignment horizontal="center" vertical="center"/>
    </xf>
    <xf numFmtId="0" fontId="20" fillId="7" borderId="6" xfId="0" applyFont="1" applyFill="1" applyBorder="1" applyAlignment="1">
      <alignment horizontal="center"/>
    </xf>
    <xf numFmtId="0" fontId="20" fillId="7" borderId="5" xfId="0" applyFont="1" applyFill="1" applyBorder="1" applyAlignment="1">
      <alignment horizontal="center"/>
    </xf>
    <xf numFmtId="0" fontId="19" fillId="7" borderId="2" xfId="0" applyFont="1" applyFill="1" applyBorder="1" applyAlignment="1">
      <alignment horizontal="center" vertical="center"/>
    </xf>
    <xf numFmtId="0" fontId="21" fillId="7" borderId="6" xfId="0" applyFont="1" applyFill="1" applyBorder="1" applyAlignment="1">
      <alignment horizontal="center" vertical="center"/>
    </xf>
    <xf numFmtId="0" fontId="21" fillId="7" borderId="5" xfId="0" applyFont="1" applyFill="1" applyBorder="1" applyAlignment="1">
      <alignment horizontal="center" vertical="center"/>
    </xf>
    <xf numFmtId="0" fontId="7" fillId="11" borderId="11" xfId="0" applyFont="1" applyFill="1" applyBorder="1" applyAlignment="1">
      <alignment horizontal="center" vertical="center"/>
    </xf>
    <xf numFmtId="0" fontId="7" fillId="11" borderId="13" xfId="0" applyFont="1" applyFill="1" applyBorder="1" applyAlignment="1">
      <alignment horizontal="center" vertical="center"/>
    </xf>
    <xf numFmtId="0" fontId="7" fillId="11" borderId="12"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4" xfId="0" applyFont="1" applyFill="1" applyBorder="1" applyAlignment="1">
      <alignment horizontal="center" vertical="center"/>
    </xf>
    <xf numFmtId="0" fontId="7" fillId="11" borderId="29" xfId="0" applyFont="1" applyFill="1" applyBorder="1" applyAlignment="1">
      <alignment horizontal="center" vertical="center"/>
    </xf>
    <xf numFmtId="0" fontId="7" fillId="11" borderId="0" xfId="0" applyFont="1" applyFill="1" applyAlignment="1">
      <alignment horizontal="center" vertical="center"/>
    </xf>
    <xf numFmtId="0" fontId="7" fillId="12" borderId="11" xfId="0" applyFont="1" applyFill="1" applyBorder="1" applyAlignment="1">
      <alignment horizontal="center" vertical="center"/>
    </xf>
    <xf numFmtId="0" fontId="7" fillId="12" borderId="0" xfId="0" applyFont="1" applyFill="1" applyAlignment="1">
      <alignment horizontal="center" vertical="center"/>
    </xf>
    <xf numFmtId="0" fontId="7" fillId="7" borderId="4" xfId="0" applyFont="1" applyFill="1" applyBorder="1" applyAlignment="1">
      <alignment horizontal="center"/>
    </xf>
    <xf numFmtId="0" fontId="7" fillId="7" borderId="11" xfId="0" applyFont="1" applyFill="1" applyBorder="1" applyAlignment="1">
      <alignment horizontal="center" vertical="center"/>
    </xf>
    <xf numFmtId="0" fontId="7" fillId="7" borderId="0" xfId="0" applyFont="1" applyFill="1" applyAlignment="1">
      <alignment horizontal="center" vertical="center"/>
    </xf>
    <xf numFmtId="0" fontId="7" fillId="7" borderId="11" xfId="0" applyFont="1" applyFill="1" applyBorder="1" applyAlignment="1">
      <alignment horizontal="center"/>
    </xf>
    <xf numFmtId="0" fontId="7" fillId="7" borderId="0" xfId="0" applyFont="1" applyFill="1" applyAlignment="1">
      <alignment horizontal="center"/>
    </xf>
    <xf numFmtId="0" fontId="7" fillId="7" borderId="12" xfId="0" applyFont="1" applyFill="1" applyBorder="1" applyAlignment="1">
      <alignment horizontal="center"/>
    </xf>
    <xf numFmtId="0" fontId="7" fillId="7" borderId="14" xfId="0" applyFont="1" applyFill="1" applyBorder="1" applyAlignment="1">
      <alignment horizontal="center"/>
    </xf>
    <xf numFmtId="0" fontId="7" fillId="7" borderId="12" xfId="0" applyFont="1" applyFill="1" applyBorder="1" applyAlignment="1">
      <alignment horizontal="center" vertical="center"/>
    </xf>
    <xf numFmtId="0" fontId="7" fillId="7" borderId="14" xfId="0" applyFont="1" applyFill="1" applyBorder="1" applyAlignment="1">
      <alignment horizontal="center" vertical="center"/>
    </xf>
    <xf numFmtId="0" fontId="58" fillId="2" borderId="0" xfId="0" applyFont="1" applyFill="1" applyAlignment="1">
      <alignment horizontal="left" wrapText="1"/>
    </xf>
    <xf numFmtId="14" fontId="60" fillId="2" borderId="0" xfId="0" applyNumberFormat="1" applyFont="1" applyFill="1" applyAlignment="1">
      <alignment horizontal="left"/>
    </xf>
    <xf numFmtId="0" fontId="60" fillId="2" borderId="0" xfId="0" applyFont="1" applyFill="1" applyAlignment="1">
      <alignment horizontal="left"/>
    </xf>
    <xf numFmtId="0" fontId="30" fillId="7" borderId="0" xfId="0" applyFont="1" applyFill="1" applyAlignment="1">
      <alignment horizontal="center" vertical="center"/>
    </xf>
    <xf numFmtId="0" fontId="30" fillId="12" borderId="79" xfId="0" applyFont="1" applyFill="1" applyBorder="1" applyAlignment="1">
      <alignment horizontal="center" vertical="center"/>
    </xf>
    <xf numFmtId="0" fontId="23" fillId="12" borderId="186" xfId="0" applyFont="1" applyFill="1" applyBorder="1" applyAlignment="1">
      <alignment horizontal="center" vertical="center"/>
    </xf>
    <xf numFmtId="0" fontId="23" fillId="12" borderId="95" xfId="0" applyFont="1" applyFill="1" applyBorder="1" applyAlignment="1">
      <alignment horizontal="center" vertical="center"/>
    </xf>
    <xf numFmtId="0" fontId="23" fillId="12" borderId="182" xfId="0" applyFont="1" applyFill="1" applyBorder="1" applyAlignment="1">
      <alignment horizontal="center" vertical="center"/>
    </xf>
    <xf numFmtId="0" fontId="23" fillId="12" borderId="179" xfId="0" applyFont="1" applyFill="1" applyBorder="1" applyAlignment="1">
      <alignment horizontal="center" vertical="center"/>
    </xf>
    <xf numFmtId="0" fontId="23" fillId="12" borderId="96" xfId="0" applyFont="1" applyFill="1" applyBorder="1" applyAlignment="1">
      <alignment horizontal="center" vertical="center"/>
    </xf>
    <xf numFmtId="0" fontId="23" fillId="12" borderId="181" xfId="0" applyFont="1" applyFill="1" applyBorder="1" applyAlignment="1">
      <alignment horizontal="center" vertical="center"/>
    </xf>
    <xf numFmtId="0" fontId="27" fillId="2" borderId="95" xfId="0" applyFont="1" applyFill="1" applyBorder="1" applyAlignment="1">
      <alignment horizontal="left"/>
    </xf>
    <xf numFmtId="0" fontId="27" fillId="2" borderId="182" xfId="0" applyFont="1" applyFill="1" applyBorder="1" applyAlignment="1">
      <alignment horizontal="left"/>
    </xf>
    <xf numFmtId="0" fontId="27" fillId="14" borderId="0" xfId="0" applyFont="1" applyFill="1" applyAlignment="1">
      <alignment horizontal="left"/>
    </xf>
    <xf numFmtId="0" fontId="27" fillId="14" borderId="177" xfId="0" applyFont="1" applyFill="1" applyBorder="1" applyAlignment="1">
      <alignment horizontal="left"/>
    </xf>
    <xf numFmtId="14" fontId="27" fillId="2" borderId="96" xfId="0" applyNumberFormat="1" applyFont="1" applyFill="1" applyBorder="1" applyAlignment="1">
      <alignment horizontal="left"/>
    </xf>
    <xf numFmtId="14" fontId="27" fillId="2" borderId="181" xfId="0" applyNumberFormat="1" applyFont="1" applyFill="1" applyBorder="1" applyAlignment="1">
      <alignment horizontal="left"/>
    </xf>
    <xf numFmtId="0" fontId="27" fillId="2" borderId="174" xfId="0" applyFont="1" applyFill="1" applyBorder="1" applyAlignment="1">
      <alignment horizontal="center"/>
    </xf>
    <xf numFmtId="0" fontId="27" fillId="2" borderId="176" xfId="0" applyFont="1" applyFill="1" applyBorder="1" applyAlignment="1">
      <alignment horizontal="center"/>
    </xf>
    <xf numFmtId="0" fontId="27" fillId="14" borderId="147" xfId="0" applyFont="1" applyFill="1" applyBorder="1" applyAlignment="1">
      <alignment horizontal="right" wrapText="1" indent="2"/>
    </xf>
    <xf numFmtId="0" fontId="27" fillId="14" borderId="149" xfId="0" applyFont="1" applyFill="1" applyBorder="1" applyAlignment="1">
      <alignment horizontal="right" wrapText="1" indent="2"/>
    </xf>
    <xf numFmtId="0" fontId="25" fillId="12" borderId="0" xfId="0" applyFont="1" applyFill="1" applyAlignment="1">
      <alignment horizontal="center" wrapText="1"/>
    </xf>
    <xf numFmtId="0" fontId="25" fillId="12" borderId="177" xfId="0" applyFont="1" applyFill="1" applyBorder="1" applyAlignment="1">
      <alignment horizontal="center" wrapText="1"/>
    </xf>
    <xf numFmtId="0" fontId="26" fillId="14" borderId="145" xfId="0" applyFont="1" applyFill="1" applyBorder="1" applyAlignment="1">
      <alignment horizontal="right" vertical="center" wrapText="1" indent="2"/>
    </xf>
    <xf numFmtId="0" fontId="26" fillId="14" borderId="146" xfId="0" applyFont="1" applyFill="1" applyBorder="1" applyAlignment="1">
      <alignment horizontal="right" vertical="center" wrapText="1" indent="2"/>
    </xf>
    <xf numFmtId="0" fontId="26" fillId="2" borderId="145" xfId="0" applyFont="1" applyFill="1" applyBorder="1" applyAlignment="1">
      <alignment horizontal="right" vertical="center" wrapText="1" indent="2"/>
    </xf>
    <xf numFmtId="0" fontId="26" fillId="2" borderId="146" xfId="0" applyFont="1" applyFill="1" applyBorder="1" applyAlignment="1">
      <alignment horizontal="right" vertical="center" wrapText="1" indent="2"/>
    </xf>
    <xf numFmtId="0" fontId="26" fillId="2" borderId="147" xfId="0" applyFont="1" applyFill="1" applyBorder="1" applyAlignment="1">
      <alignment horizontal="right" vertical="center" wrapText="1" indent="2"/>
    </xf>
    <xf numFmtId="0" fontId="26" fillId="2" borderId="149" xfId="0" applyFont="1" applyFill="1" applyBorder="1" applyAlignment="1">
      <alignment horizontal="right" vertical="center" wrapText="1" indent="2"/>
    </xf>
    <xf numFmtId="0" fontId="19" fillId="12" borderId="79" xfId="0" applyFont="1" applyFill="1" applyBorder="1" applyAlignment="1">
      <alignment horizontal="center" vertical="center"/>
    </xf>
    <xf numFmtId="0" fontId="27" fillId="14" borderId="145" xfId="0" applyFont="1" applyFill="1" applyBorder="1" applyAlignment="1">
      <alignment horizontal="right" wrapText="1" indent="2"/>
    </xf>
    <xf numFmtId="0" fontId="27" fillId="14" borderId="146" xfId="0" applyFont="1" applyFill="1" applyBorder="1" applyAlignment="1">
      <alignment horizontal="right" wrapText="1" indent="2"/>
    </xf>
    <xf numFmtId="0" fontId="27" fillId="2" borderId="147" xfId="0" applyFont="1" applyFill="1" applyBorder="1" applyAlignment="1">
      <alignment horizontal="right" wrapText="1" indent="2"/>
    </xf>
    <xf numFmtId="0" fontId="27" fillId="2" borderId="149" xfId="0" applyFont="1" applyFill="1" applyBorder="1" applyAlignment="1">
      <alignment horizontal="right" wrapText="1" indent="2"/>
    </xf>
    <xf numFmtId="0" fontId="25" fillId="12" borderId="0" xfId="0" applyFont="1" applyFill="1" applyAlignment="1">
      <alignment horizontal="center"/>
    </xf>
    <xf numFmtId="0" fontId="25" fillId="12" borderId="177" xfId="0" applyFont="1" applyFill="1" applyBorder="1" applyAlignment="1">
      <alignment horizontal="center"/>
    </xf>
    <xf numFmtId="0" fontId="23" fillId="12" borderId="0" xfId="0" applyFont="1" applyFill="1" applyAlignment="1">
      <alignment horizontal="center" vertical="center"/>
    </xf>
    <xf numFmtId="0" fontId="23" fillId="12" borderId="177" xfId="0" applyFont="1" applyFill="1" applyBorder="1" applyAlignment="1">
      <alignment horizontal="center" vertical="center"/>
    </xf>
    <xf numFmtId="0" fontId="27" fillId="2" borderId="142" xfId="0" applyFont="1" applyFill="1" applyBorder="1" applyAlignment="1">
      <alignment horizontal="center"/>
    </xf>
    <xf numFmtId="0" fontId="27" fillId="2" borderId="143" xfId="0" applyFont="1" applyFill="1" applyBorder="1" applyAlignment="1">
      <alignment horizontal="center"/>
    </xf>
    <xf numFmtId="0" fontId="27" fillId="2" borderId="145" xfId="0" applyFont="1" applyFill="1" applyBorder="1" applyAlignment="1">
      <alignment horizontal="center"/>
    </xf>
    <xf numFmtId="0" fontId="27" fillId="2" borderId="0" xfId="0" applyFont="1" applyFill="1" applyAlignment="1">
      <alignment horizontal="center"/>
    </xf>
    <xf numFmtId="0" fontId="27" fillId="2" borderId="146" xfId="0" applyFont="1" applyFill="1" applyBorder="1" applyAlignment="1">
      <alignment horizontal="center"/>
    </xf>
    <xf numFmtId="0" fontId="27" fillId="2" borderId="152" xfId="0" applyFont="1" applyFill="1" applyBorder="1" applyAlignment="1">
      <alignment horizontal="center"/>
    </xf>
    <xf numFmtId="0" fontId="27" fillId="2" borderId="153" xfId="0" applyFont="1" applyFill="1" applyBorder="1" applyAlignment="1">
      <alignment horizontal="center"/>
    </xf>
    <xf numFmtId="0" fontId="27" fillId="2" borderId="143" xfId="0" applyFont="1" applyFill="1" applyBorder="1" applyAlignment="1">
      <alignment horizontal="left"/>
    </xf>
    <xf numFmtId="0" fontId="27" fillId="2" borderId="144" xfId="0" applyFont="1" applyFill="1" applyBorder="1" applyAlignment="1">
      <alignment horizontal="left"/>
    </xf>
    <xf numFmtId="0" fontId="27" fillId="14" borderId="146" xfId="0" applyFont="1" applyFill="1" applyBorder="1" applyAlignment="1">
      <alignment horizontal="left"/>
    </xf>
    <xf numFmtId="14" fontId="27" fillId="2" borderId="148" xfId="0" applyNumberFormat="1" applyFont="1" applyFill="1" applyBorder="1" applyAlignment="1">
      <alignment horizontal="left"/>
    </xf>
    <xf numFmtId="14" fontId="27" fillId="2" borderId="149" xfId="0" applyNumberFormat="1" applyFont="1" applyFill="1" applyBorder="1" applyAlignment="1">
      <alignment horizontal="left"/>
    </xf>
    <xf numFmtId="0" fontId="23" fillId="12" borderId="80" xfId="0" applyFont="1" applyFill="1" applyBorder="1" applyAlignment="1">
      <alignment horizontal="center" vertical="center"/>
    </xf>
    <xf numFmtId="0" fontId="25" fillId="12" borderId="82" xfId="0" applyFont="1" applyFill="1" applyBorder="1" applyAlignment="1">
      <alignment horizontal="center"/>
    </xf>
    <xf numFmtId="0" fontId="27" fillId="14" borderId="145" xfId="0" applyFont="1" applyFill="1" applyBorder="1" applyAlignment="1">
      <alignment horizontal="right" indent="2"/>
    </xf>
    <xf numFmtId="0" fontId="27" fillId="14" borderId="146" xfId="0" applyFont="1" applyFill="1" applyBorder="1" applyAlignment="1">
      <alignment horizontal="right" indent="2"/>
    </xf>
    <xf numFmtId="0" fontId="27" fillId="2" borderId="147" xfId="0" applyFont="1" applyFill="1" applyBorder="1" applyAlignment="1">
      <alignment horizontal="right" indent="2"/>
    </xf>
    <xf numFmtId="0" fontId="27" fillId="2" borderId="149" xfId="0" applyFont="1" applyFill="1" applyBorder="1" applyAlignment="1">
      <alignment horizontal="right" indent="2"/>
    </xf>
    <xf numFmtId="0" fontId="26" fillId="14" borderId="145" xfId="0" applyFont="1" applyFill="1" applyBorder="1" applyAlignment="1">
      <alignment horizontal="right" vertical="center" indent="2"/>
    </xf>
    <xf numFmtId="0" fontId="26" fillId="14" borderId="146" xfId="0" applyFont="1" applyFill="1" applyBorder="1" applyAlignment="1">
      <alignment horizontal="right" vertical="center" indent="2"/>
    </xf>
    <xf numFmtId="0" fontId="26" fillId="2" borderId="145" xfId="0" applyFont="1" applyFill="1" applyBorder="1" applyAlignment="1">
      <alignment horizontal="right" vertical="center" indent="2"/>
    </xf>
    <xf numFmtId="0" fontId="26" fillId="2" borderId="146" xfId="0" applyFont="1" applyFill="1" applyBorder="1" applyAlignment="1">
      <alignment horizontal="right" vertical="center" indent="2"/>
    </xf>
    <xf numFmtId="0" fontId="27" fillId="14" borderId="147" xfId="0" applyFont="1" applyFill="1" applyBorder="1" applyAlignment="1">
      <alignment horizontal="right" vertical="center" wrapText="1" indent="2"/>
    </xf>
    <xf numFmtId="0" fontId="27" fillId="14" borderId="149" xfId="0" applyFont="1" applyFill="1" applyBorder="1" applyAlignment="1">
      <alignment horizontal="right" vertical="center" wrapText="1" indent="2"/>
    </xf>
    <xf numFmtId="0" fontId="27" fillId="2" borderId="147" xfId="0" applyFont="1" applyFill="1" applyBorder="1" applyAlignment="1">
      <alignment horizontal="right" vertical="center" indent="2"/>
    </xf>
    <xf numFmtId="0" fontId="27" fillId="2" borderId="149" xfId="0" applyFont="1" applyFill="1" applyBorder="1" applyAlignment="1">
      <alignment horizontal="right" vertical="center" indent="2"/>
    </xf>
    <xf numFmtId="0" fontId="26" fillId="14" borderId="147" xfId="0" applyFont="1" applyFill="1" applyBorder="1" applyAlignment="1">
      <alignment horizontal="right" vertical="center" indent="2"/>
    </xf>
    <xf numFmtId="0" fontId="26" fillId="14" borderId="149" xfId="0" applyFont="1" applyFill="1" applyBorder="1" applyAlignment="1">
      <alignment horizontal="right" vertical="center" indent="2"/>
    </xf>
    <xf numFmtId="0" fontId="0" fillId="0" borderId="142" xfId="0" applyBorder="1" applyAlignment="1">
      <alignment horizontal="center"/>
    </xf>
    <xf numFmtId="0" fontId="0" fillId="0" borderId="143" xfId="0" applyBorder="1" applyAlignment="1">
      <alignment horizontal="center"/>
    </xf>
    <xf numFmtId="0" fontId="0" fillId="0" borderId="145" xfId="0" applyBorder="1" applyAlignment="1">
      <alignment horizontal="center"/>
    </xf>
    <xf numFmtId="0" fontId="0" fillId="0" borderId="0" xfId="0" applyAlignment="1">
      <alignment horizontal="center"/>
    </xf>
    <xf numFmtId="0" fontId="0" fillId="0" borderId="146" xfId="0" applyBorder="1" applyAlignment="1">
      <alignment horizontal="center"/>
    </xf>
    <xf numFmtId="0" fontId="0" fillId="0" borderId="152" xfId="0" applyBorder="1" applyAlignment="1">
      <alignment horizontal="center"/>
    </xf>
    <xf numFmtId="0" fontId="0" fillId="0" borderId="153" xfId="0" applyBorder="1" applyAlignment="1">
      <alignment horizontal="center"/>
    </xf>
    <xf numFmtId="43" fontId="25" fillId="12" borderId="0" xfId="4" applyFont="1" applyFill="1" applyAlignment="1">
      <alignment horizontal="center"/>
    </xf>
    <xf numFmtId="43" fontId="25" fillId="12" borderId="82" xfId="4" applyFont="1" applyFill="1" applyBorder="1" applyAlignment="1">
      <alignment horizontal="center"/>
    </xf>
    <xf numFmtId="0" fontId="0" fillId="2" borderId="142" xfId="0" applyFill="1" applyBorder="1" applyAlignment="1">
      <alignment horizontal="center"/>
    </xf>
    <xf numFmtId="0" fontId="0" fillId="2" borderId="143" xfId="0" applyFill="1" applyBorder="1" applyAlignment="1">
      <alignment horizontal="center"/>
    </xf>
    <xf numFmtId="0" fontId="0" fillId="2" borderId="145" xfId="0" applyFill="1" applyBorder="1" applyAlignment="1">
      <alignment horizontal="center"/>
    </xf>
    <xf numFmtId="0" fontId="0" fillId="2" borderId="146" xfId="0" applyFill="1" applyBorder="1" applyAlignment="1">
      <alignment horizontal="center"/>
    </xf>
    <xf numFmtId="0" fontId="0" fillId="2" borderId="152" xfId="0" applyFill="1" applyBorder="1" applyAlignment="1">
      <alignment horizontal="center"/>
    </xf>
    <xf numFmtId="0" fontId="0" fillId="2" borderId="153" xfId="0" applyFill="1" applyBorder="1" applyAlignment="1">
      <alignment horizontal="center"/>
    </xf>
    <xf numFmtId="0" fontId="0" fillId="12" borderId="176" xfId="0" applyFill="1" applyBorder="1" applyAlignment="1">
      <alignment horizontal="center"/>
    </xf>
    <xf numFmtId="0" fontId="0" fillId="12" borderId="178" xfId="0" applyFill="1" applyBorder="1" applyAlignment="1">
      <alignment horizontal="center"/>
    </xf>
    <xf numFmtId="0" fontId="17" fillId="2" borderId="147" xfId="0" applyFont="1" applyFill="1" applyBorder="1" applyAlignment="1">
      <alignment horizontal="right" indent="2"/>
    </xf>
    <xf numFmtId="0" fontId="17" fillId="2" borderId="149" xfId="0" applyFont="1" applyFill="1" applyBorder="1" applyAlignment="1">
      <alignment horizontal="right" indent="2"/>
    </xf>
    <xf numFmtId="0" fontId="26" fillId="14" borderId="147" xfId="0" applyFont="1" applyFill="1" applyBorder="1" applyAlignment="1">
      <alignment horizontal="right" vertical="center" wrapText="1" indent="2"/>
    </xf>
    <xf numFmtId="0" fontId="26" fillId="14" borderId="149" xfId="0" applyFont="1" applyFill="1" applyBorder="1" applyAlignment="1">
      <alignment horizontal="right" vertical="center" wrapText="1" indent="2"/>
    </xf>
    <xf numFmtId="0" fontId="27" fillId="14" borderId="157" xfId="0" applyFont="1" applyFill="1" applyBorder="1" applyAlignment="1">
      <alignment horizontal="right" indent="2"/>
    </xf>
    <xf numFmtId="0" fontId="27" fillId="2" borderId="158" xfId="0" applyFont="1" applyFill="1" applyBorder="1" applyAlignment="1">
      <alignment horizontal="right" indent="2"/>
    </xf>
    <xf numFmtId="0" fontId="26" fillId="14" borderId="157" xfId="0" applyFont="1" applyFill="1" applyBorder="1" applyAlignment="1">
      <alignment horizontal="right" vertical="center" wrapText="1" indent="2"/>
    </xf>
    <xf numFmtId="0" fontId="26" fillId="2" borderId="157" xfId="0" applyFont="1" applyFill="1" applyBorder="1" applyAlignment="1">
      <alignment horizontal="right" vertical="center" wrapText="1" indent="2"/>
    </xf>
    <xf numFmtId="0" fontId="0" fillId="2" borderId="168" xfId="0" applyFill="1" applyBorder="1" applyAlignment="1">
      <alignment horizontal="center"/>
    </xf>
    <xf numFmtId="0" fontId="0" fillId="2" borderId="155" xfId="0" applyFill="1" applyBorder="1" applyAlignment="1">
      <alignment horizontal="center"/>
    </xf>
    <xf numFmtId="0" fontId="0" fillId="2" borderId="23" xfId="0" applyFill="1" applyBorder="1" applyAlignment="1">
      <alignment horizontal="center"/>
    </xf>
    <xf numFmtId="0" fontId="0" fillId="2" borderId="156" xfId="0" applyFill="1" applyBorder="1" applyAlignment="1">
      <alignment horizontal="center"/>
    </xf>
    <xf numFmtId="0" fontId="0" fillId="2" borderId="164" xfId="0" applyFill="1" applyBorder="1" applyAlignment="1">
      <alignment horizontal="center"/>
    </xf>
    <xf numFmtId="0" fontId="0" fillId="2" borderId="165" xfId="0" applyFill="1" applyBorder="1" applyAlignment="1">
      <alignment horizontal="center"/>
    </xf>
    <xf numFmtId="0" fontId="26" fillId="14" borderId="162" xfId="0" applyFont="1" applyFill="1" applyBorder="1" applyAlignment="1">
      <alignment horizontal="center" vertical="center"/>
    </xf>
    <xf numFmtId="0" fontId="26" fillId="2" borderId="150" xfId="0" applyFont="1" applyFill="1" applyBorder="1" applyAlignment="1">
      <alignment horizontal="right" vertical="center" indent="2"/>
    </xf>
    <xf numFmtId="0" fontId="26" fillId="2" borderId="151" xfId="0" applyFont="1" applyFill="1" applyBorder="1" applyAlignment="1">
      <alignment horizontal="right" vertical="center" indent="2"/>
    </xf>
    <xf numFmtId="0" fontId="26" fillId="2" borderId="147" xfId="0" applyFont="1" applyFill="1" applyBorder="1" applyAlignment="1">
      <alignment horizontal="right" vertical="center" indent="2"/>
    </xf>
    <xf numFmtId="0" fontId="26" fillId="2" borderId="149" xfId="0" applyFont="1" applyFill="1" applyBorder="1" applyAlignment="1">
      <alignment horizontal="right" vertical="center" indent="2"/>
    </xf>
    <xf numFmtId="0" fontId="26" fillId="2" borderId="145" xfId="0" applyFont="1" applyFill="1" applyBorder="1" applyAlignment="1">
      <alignment horizontal="right" indent="2"/>
    </xf>
    <xf numFmtId="0" fontId="26" fillId="2" borderId="146" xfId="0" applyFont="1" applyFill="1" applyBorder="1" applyAlignment="1">
      <alignment horizontal="right" indent="2"/>
    </xf>
    <xf numFmtId="10" fontId="9" fillId="18" borderId="117" xfId="2" applyNumberFormat="1" applyFont="1" applyFill="1" applyBorder="1" applyAlignment="1">
      <alignment horizontal="left" vertical="top" wrapText="1"/>
    </xf>
  </cellXfs>
  <cellStyles count="5">
    <cellStyle name="Comma" xfId="4" builtinId="3"/>
    <cellStyle name="Normal" xfId="0" builtinId="0"/>
    <cellStyle name="Normal 2" xfId="3" xr:uid="{6F8105FB-B1EC-4654-A3CB-D416EDE06053}"/>
    <cellStyle name="Normal 5" xfId="1" xr:uid="{D3742CD6-CD76-47E8-96A2-856905A559EC}"/>
    <cellStyle name="Percent" xfId="2" builtinId="5"/>
  </cellStyles>
  <dxfs count="0"/>
  <tableStyles count="0" defaultTableStyle="TableStyleMedium2" defaultPivotStyle="PivotStyleLight16"/>
  <colors>
    <mruColors>
      <color rgb="FFCEE1F2"/>
      <color rgb="FFC6DEF2"/>
      <color rgb="FFF7F7F7"/>
      <color rgb="FFFAFAFA"/>
      <color rgb="FFF5F5F5"/>
      <color rgb="FF88C9D4"/>
      <color rgb="FFD0E4F4"/>
      <color rgb="FFE6E6E6"/>
      <color rgb="FF4C5E76"/>
      <color rgb="FFFBD7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Types" Target="richData/rdRichValueTypes.xml"/></Relationships>
</file>

<file path=xl/ctrlProps/ctrlProp1.xml><?xml version="1.0" encoding="utf-8"?>
<formControlPr xmlns="http://schemas.microsoft.com/office/spreadsheetml/2009/9/main" objectType="CheckBox" fmlaLink="'Request Form'!$C$77" lockText="1" noThreeD="1"/>
</file>

<file path=xl/ctrlProps/ctrlProp10.xml><?xml version="1.0" encoding="utf-8"?>
<formControlPr xmlns="http://schemas.microsoft.com/office/spreadsheetml/2009/9/main" objectType="CheckBox" fmlaLink="'Request Form'!$C$87"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Request Form'!$C$86" lockText="1" noThreeD="1"/>
</file>

<file path=xl/ctrlProps/ctrlProp14.xml><?xml version="1.0" encoding="utf-8"?>
<formControlPr xmlns="http://schemas.microsoft.com/office/spreadsheetml/2009/9/main" objectType="CheckBox" fmlaLink="'Request Form'!$C$88"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fmlaLink="'Data Generator'!$O$44" lockText="1" noThreeD="1"/>
</file>

<file path=xl/ctrlProps/ctrlProp17.xml><?xml version="1.0" encoding="utf-8"?>
<formControlPr xmlns="http://schemas.microsoft.com/office/spreadsheetml/2009/9/main" objectType="CheckBox" fmlaLink="'Data Generator'!$O$45" lockText="1" noThreeD="1"/>
</file>

<file path=xl/ctrlProps/ctrlProp18.xml><?xml version="1.0" encoding="utf-8"?>
<formControlPr xmlns="http://schemas.microsoft.com/office/spreadsheetml/2009/9/main" objectType="CheckBox" fmlaLink="'Data Generator'!$O$46" lockText="1" noThreeD="1"/>
</file>

<file path=xl/ctrlProps/ctrlProp19.xml><?xml version="1.0" encoding="utf-8"?>
<formControlPr xmlns="http://schemas.microsoft.com/office/spreadsheetml/2009/9/main" objectType="CheckBox" fmlaLink="'Data Generator'!$O$48" lockText="1" noThreeD="1"/>
</file>

<file path=xl/ctrlProps/ctrlProp2.xml><?xml version="1.0" encoding="utf-8"?>
<formControlPr xmlns="http://schemas.microsoft.com/office/spreadsheetml/2009/9/main" objectType="CheckBox" fmlaLink="'Request Form'!$C$78" lockText="1" noThreeD="1"/>
</file>

<file path=xl/ctrlProps/ctrlProp20.xml><?xml version="1.0" encoding="utf-8"?>
<formControlPr xmlns="http://schemas.microsoft.com/office/spreadsheetml/2009/9/main" objectType="CheckBox" fmlaLink="'Data Generator'!$O$49" lockText="1" noThreeD="1"/>
</file>

<file path=xl/ctrlProps/ctrlProp21.xml><?xml version="1.0" encoding="utf-8"?>
<formControlPr xmlns="http://schemas.microsoft.com/office/spreadsheetml/2009/9/main" objectType="CheckBox" fmlaLink="'Data Generator'!$O$51" lockText="1" noThreeD="1"/>
</file>

<file path=xl/ctrlProps/ctrlProp22.xml><?xml version="1.0" encoding="utf-8"?>
<formControlPr xmlns="http://schemas.microsoft.com/office/spreadsheetml/2009/9/main" objectType="CheckBox" fmlaLink="'Data Generator'!$O$52" lockText="1" noThreeD="1"/>
</file>

<file path=xl/ctrlProps/ctrlProp23.xml><?xml version="1.0" encoding="utf-8"?>
<formControlPr xmlns="http://schemas.microsoft.com/office/spreadsheetml/2009/9/main" objectType="CheckBox" fmlaLink="'Data Generator'!$O$50" lockText="1" noThreeD="1"/>
</file>

<file path=xl/ctrlProps/ctrlProp24.xml><?xml version="1.0" encoding="utf-8"?>
<formControlPr xmlns="http://schemas.microsoft.com/office/spreadsheetml/2009/9/main" objectType="CheckBox" fmlaLink="'Data Generator'!$O$53" lockText="1" noThreeD="1"/>
</file>

<file path=xl/ctrlProps/ctrlProp25.xml><?xml version="1.0" encoding="utf-8"?>
<formControlPr xmlns="http://schemas.microsoft.com/office/spreadsheetml/2009/9/main" objectType="CheckBox" fmlaLink="'Data Generator'!$O$54"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Data Generator'!$Q$44" lockText="1" noThreeD="1"/>
</file>

<file path=xl/ctrlProps/ctrlProp28.xml><?xml version="1.0" encoding="utf-8"?>
<formControlPr xmlns="http://schemas.microsoft.com/office/spreadsheetml/2009/9/main" objectType="CheckBox" fmlaLink="'Data Generator'!$Q$45" lockText="1" noThreeD="1"/>
</file>

<file path=xl/ctrlProps/ctrlProp29.xml><?xml version="1.0" encoding="utf-8"?>
<formControlPr xmlns="http://schemas.microsoft.com/office/spreadsheetml/2009/9/main" objectType="CheckBox" fmlaLink="'Data Generator'!$Q$46" lockText="1" noThreeD="1"/>
</file>

<file path=xl/ctrlProps/ctrlProp3.xml><?xml version="1.0" encoding="utf-8"?>
<formControlPr xmlns="http://schemas.microsoft.com/office/spreadsheetml/2009/9/main" objectType="CheckBox" fmlaLink="'Request Form'!$C$79" lockText="1" noThreeD="1"/>
</file>

<file path=xl/ctrlProps/ctrlProp30.xml><?xml version="1.0" encoding="utf-8"?>
<formControlPr xmlns="http://schemas.microsoft.com/office/spreadsheetml/2009/9/main" objectType="CheckBox" fmlaLink="'Data Generator'!$Q$48" lockText="1" noThreeD="1"/>
</file>

<file path=xl/ctrlProps/ctrlProp31.xml><?xml version="1.0" encoding="utf-8"?>
<formControlPr xmlns="http://schemas.microsoft.com/office/spreadsheetml/2009/9/main" objectType="CheckBox" fmlaLink="'Data Generator'!$Q$49" lockText="1" noThreeD="1"/>
</file>

<file path=xl/ctrlProps/ctrlProp32.xml><?xml version="1.0" encoding="utf-8"?>
<formControlPr xmlns="http://schemas.microsoft.com/office/spreadsheetml/2009/9/main" objectType="CheckBox" fmlaLink="'Data Generator'!$Q$51" lockText="1" noThreeD="1"/>
</file>

<file path=xl/ctrlProps/ctrlProp33.xml><?xml version="1.0" encoding="utf-8"?>
<formControlPr xmlns="http://schemas.microsoft.com/office/spreadsheetml/2009/9/main" objectType="CheckBox" fmlaLink="'Data Generator'!$Q$52" lockText="1" noThreeD="1"/>
</file>

<file path=xl/ctrlProps/ctrlProp34.xml><?xml version="1.0" encoding="utf-8"?>
<formControlPr xmlns="http://schemas.microsoft.com/office/spreadsheetml/2009/9/main" objectType="CheckBox" fmlaLink="'Data Generator'!$Q$50" lockText="1" noThreeD="1"/>
</file>

<file path=xl/ctrlProps/ctrlProp35.xml><?xml version="1.0" encoding="utf-8"?>
<formControlPr xmlns="http://schemas.microsoft.com/office/spreadsheetml/2009/9/main" objectType="CheckBox" fmlaLink="'Data Generator'!$Q$53" lockText="1" noThreeD="1"/>
</file>

<file path=xl/ctrlProps/ctrlProp36.xml><?xml version="1.0" encoding="utf-8"?>
<formControlPr xmlns="http://schemas.microsoft.com/office/spreadsheetml/2009/9/main" objectType="CheckBox" fmlaLink="'Data Generator'!$Q$54"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Data Generator'!$S$44" lockText="1" noThreeD="1"/>
</file>

<file path=xl/ctrlProps/ctrlProp39.xml><?xml version="1.0" encoding="utf-8"?>
<formControlPr xmlns="http://schemas.microsoft.com/office/spreadsheetml/2009/9/main" objectType="CheckBox" fmlaLink="'Data Generator'!$S$45" lockText="1" noThreeD="1"/>
</file>

<file path=xl/ctrlProps/ctrlProp4.xml><?xml version="1.0" encoding="utf-8"?>
<formControlPr xmlns="http://schemas.microsoft.com/office/spreadsheetml/2009/9/main" objectType="CheckBox" fmlaLink="'Request Form'!$C$80" lockText="1" noThreeD="1"/>
</file>

<file path=xl/ctrlProps/ctrlProp40.xml><?xml version="1.0" encoding="utf-8"?>
<formControlPr xmlns="http://schemas.microsoft.com/office/spreadsheetml/2009/9/main" objectType="CheckBox" fmlaLink="'Data Generator'!$S$48" lockText="1" noThreeD="1"/>
</file>

<file path=xl/ctrlProps/ctrlProp41.xml><?xml version="1.0" encoding="utf-8"?>
<formControlPr xmlns="http://schemas.microsoft.com/office/spreadsheetml/2009/9/main" objectType="CheckBox" fmlaLink="'Data Generator'!$S$49" lockText="1" noThreeD="1"/>
</file>

<file path=xl/ctrlProps/ctrlProp42.xml><?xml version="1.0" encoding="utf-8"?>
<formControlPr xmlns="http://schemas.microsoft.com/office/spreadsheetml/2009/9/main" objectType="CheckBox" fmlaLink="'Data Generator'!$S$51" lockText="1" noThreeD="1"/>
</file>

<file path=xl/ctrlProps/ctrlProp43.xml><?xml version="1.0" encoding="utf-8"?>
<formControlPr xmlns="http://schemas.microsoft.com/office/spreadsheetml/2009/9/main" objectType="CheckBox" fmlaLink="'Data Generator'!$S$52" lockText="1" noThreeD="1"/>
</file>

<file path=xl/ctrlProps/ctrlProp44.xml><?xml version="1.0" encoding="utf-8"?>
<formControlPr xmlns="http://schemas.microsoft.com/office/spreadsheetml/2009/9/main" objectType="CheckBox" fmlaLink="'Data Generator'!$S$50" lockText="1" noThreeD="1"/>
</file>

<file path=xl/ctrlProps/ctrlProp45.xml><?xml version="1.0" encoding="utf-8"?>
<formControlPr xmlns="http://schemas.microsoft.com/office/spreadsheetml/2009/9/main" objectType="CheckBox" fmlaLink="'Data Generator'!$S$53" lockText="1" noThreeD="1"/>
</file>

<file path=xl/ctrlProps/ctrlProp46.xml><?xml version="1.0" encoding="utf-8"?>
<formControlPr xmlns="http://schemas.microsoft.com/office/spreadsheetml/2009/9/main" objectType="CheckBox" fmlaLink="'Data Generator'!$S$54" lockText="1" noThreeD="1"/>
</file>

<file path=xl/ctrlProps/ctrlProp47.xml><?xml version="1.0" encoding="utf-8"?>
<formControlPr xmlns="http://schemas.microsoft.com/office/spreadsheetml/2009/9/main" objectType="CheckBox" checked="Checked" fmlaLink="'Data Generator'!$V$41" lockText="1" noThreeD="1"/>
</file>

<file path=xl/ctrlProps/ctrlProp48.xml><?xml version="1.0" encoding="utf-8"?>
<formControlPr xmlns="http://schemas.microsoft.com/office/spreadsheetml/2009/9/main" objectType="CheckBox" checked="Checked" fmlaLink="'Data Generator'!$V$42" lockText="1" noThreeD="1"/>
</file>

<file path=xl/ctrlProps/ctrlProp49.xml><?xml version="1.0" encoding="utf-8"?>
<formControlPr xmlns="http://schemas.microsoft.com/office/spreadsheetml/2009/9/main" objectType="CheckBox" checked="Checked" fmlaLink="'Data Generator'!$V$43" lockText="1" noThreeD="1"/>
</file>

<file path=xl/ctrlProps/ctrlProp5.xml><?xml version="1.0" encoding="utf-8"?>
<formControlPr xmlns="http://schemas.microsoft.com/office/spreadsheetml/2009/9/main" objectType="CheckBox" fmlaLink="'Request Form'!$C$81" lockText="1" noThreeD="1"/>
</file>

<file path=xl/ctrlProps/ctrlProp50.xml><?xml version="1.0" encoding="utf-8"?>
<formControlPr xmlns="http://schemas.microsoft.com/office/spreadsheetml/2009/9/main" objectType="CheckBox" checked="Checked" fmlaLink="'Data Generator'!$V$44" lockText="1" noThreeD="1"/>
</file>

<file path=xl/ctrlProps/ctrlProp51.xml><?xml version="1.0" encoding="utf-8"?>
<formControlPr xmlns="http://schemas.microsoft.com/office/spreadsheetml/2009/9/main" objectType="CheckBox" checked="Checked" fmlaLink="'Data Generator'!$V$45" lockText="1" noThreeD="1"/>
</file>

<file path=xl/ctrlProps/ctrlProp6.xml><?xml version="1.0" encoding="utf-8"?>
<formControlPr xmlns="http://schemas.microsoft.com/office/spreadsheetml/2009/9/main" objectType="CheckBox" fmlaLink="'Request Form'!$C$82" lockText="1" noThreeD="1"/>
</file>

<file path=xl/ctrlProps/ctrlProp7.xml><?xml version="1.0" encoding="utf-8"?>
<formControlPr xmlns="http://schemas.microsoft.com/office/spreadsheetml/2009/9/main" objectType="CheckBox" fmlaLink="'Request Form'!$C$83" lockText="1" noThreeD="1"/>
</file>

<file path=xl/ctrlProps/ctrlProp8.xml><?xml version="1.0" encoding="utf-8"?>
<formControlPr xmlns="http://schemas.microsoft.com/office/spreadsheetml/2009/9/main" objectType="CheckBox" fmlaLink="'Request Form'!$C$84" lockText="1" noThreeD="1"/>
</file>

<file path=xl/ctrlProps/ctrlProp9.xml><?xml version="1.0" encoding="utf-8"?>
<formControlPr xmlns="http://schemas.microsoft.com/office/spreadsheetml/2009/9/main" objectType="CheckBox" fmlaLink="'Request Form'!$C$85" lockText="1" noThreeD="1"/>
</file>

<file path=xl/drawings/_rels/drawing10.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jpeg"/><Relationship Id="rId5" Type="http://schemas.openxmlformats.org/officeDocument/2006/relationships/image" Target="../media/image4.jpeg"/><Relationship Id="rId4" Type="http://schemas.openxmlformats.org/officeDocument/2006/relationships/image" Target="../media/image6.jpeg"/></Relationships>
</file>

<file path=xl/drawings/_rels/drawing11.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jpeg"/><Relationship Id="rId5" Type="http://schemas.openxmlformats.org/officeDocument/2006/relationships/image" Target="../media/image4.jpeg"/><Relationship Id="rId4" Type="http://schemas.openxmlformats.org/officeDocument/2006/relationships/image" Target="../media/image6.jpeg"/></Relationships>
</file>

<file path=xl/drawings/_rels/drawing1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jpeg"/><Relationship Id="rId5" Type="http://schemas.openxmlformats.org/officeDocument/2006/relationships/image" Target="../media/image6.jpeg"/><Relationship Id="rId4" Type="http://schemas.openxmlformats.org/officeDocument/2006/relationships/image" Target="../media/image4.jpeg"/></Relationships>
</file>

<file path=xl/drawings/_rels/drawing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jpeg"/><Relationship Id="rId5" Type="http://schemas.openxmlformats.org/officeDocument/2006/relationships/image" Target="../media/image8.png"/><Relationship Id="rId4" Type="http://schemas.openxmlformats.org/officeDocument/2006/relationships/image" Target="../media/image7.png"/></Relationships>
</file>

<file path=xl/drawings/_rels/drawing5.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4.jpe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5.jpeg"/><Relationship Id="rId1" Type="http://schemas.openxmlformats.org/officeDocument/2006/relationships/image" Target="../media/image8.png"/><Relationship Id="rId5" Type="http://schemas.openxmlformats.org/officeDocument/2006/relationships/image" Target="../media/image4.jpeg"/><Relationship Id="rId4" Type="http://schemas.openxmlformats.org/officeDocument/2006/relationships/image" Target="../media/image6.jpeg"/></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jpeg"/><Relationship Id="rId5" Type="http://schemas.openxmlformats.org/officeDocument/2006/relationships/image" Target="../media/image4.jpeg"/><Relationship Id="rId4" Type="http://schemas.openxmlformats.org/officeDocument/2006/relationships/image" Target="../media/image6.jpeg"/></Relationships>
</file>

<file path=xl/drawings/_rels/drawing8.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jpeg"/><Relationship Id="rId5" Type="http://schemas.openxmlformats.org/officeDocument/2006/relationships/image" Target="../media/image4.jpeg"/><Relationship Id="rId4" Type="http://schemas.openxmlformats.org/officeDocument/2006/relationships/image" Target="../media/image6.jpeg"/></Relationships>
</file>

<file path=xl/drawings/_rels/drawing9.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5.jpeg"/><Relationship Id="rId5" Type="http://schemas.openxmlformats.org/officeDocument/2006/relationships/image" Target="../media/image4.jpeg"/><Relationship Id="rId4"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8467</xdr:colOff>
          <xdr:row>16</xdr:row>
          <xdr:rowOff>182033</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8467</xdr:colOff>
          <xdr:row>18</xdr:row>
          <xdr:rowOff>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173567</xdr:rowOff>
        </xdr:from>
        <xdr:to>
          <xdr:col>5</xdr:col>
          <xdr:colOff>0</xdr:colOff>
          <xdr:row>18</xdr:row>
          <xdr:rowOff>182033</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8467</xdr:colOff>
          <xdr:row>18</xdr:row>
          <xdr:rowOff>173567</xdr:rowOff>
        </xdr:from>
        <xdr:to>
          <xdr:col>5</xdr:col>
          <xdr:colOff>8467</xdr:colOff>
          <xdr:row>19</xdr:row>
          <xdr:rowOff>169333</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0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8467</xdr:colOff>
          <xdr:row>19</xdr:row>
          <xdr:rowOff>173567</xdr:rowOff>
        </xdr:from>
        <xdr:to>
          <xdr:col>5</xdr:col>
          <xdr:colOff>8467</xdr:colOff>
          <xdr:row>21</xdr:row>
          <xdr:rowOff>8467</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8467</xdr:colOff>
          <xdr:row>21</xdr:row>
          <xdr:rowOff>169333</xdr:rowOff>
        </xdr:from>
        <xdr:to>
          <xdr:col>5</xdr:col>
          <xdr:colOff>21167</xdr:colOff>
          <xdr:row>23</xdr:row>
          <xdr:rowOff>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8467</xdr:colOff>
          <xdr:row>20</xdr:row>
          <xdr:rowOff>173567</xdr:rowOff>
        </xdr:from>
        <xdr:to>
          <xdr:col>5</xdr:col>
          <xdr:colOff>29633</xdr:colOff>
          <xdr:row>22</xdr:row>
          <xdr:rowOff>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173567</xdr:rowOff>
        </xdr:from>
        <xdr:to>
          <xdr:col>5</xdr:col>
          <xdr:colOff>21167</xdr:colOff>
          <xdr:row>23</xdr:row>
          <xdr:rowOff>173567</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21167</xdr:rowOff>
        </xdr:from>
        <xdr:to>
          <xdr:col>5</xdr:col>
          <xdr:colOff>21167</xdr:colOff>
          <xdr:row>24</xdr:row>
          <xdr:rowOff>160867</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26</xdr:row>
          <xdr:rowOff>16933</xdr:rowOff>
        </xdr:from>
        <xdr:to>
          <xdr:col>5</xdr:col>
          <xdr:colOff>21167</xdr:colOff>
          <xdr:row>26</xdr:row>
          <xdr:rowOff>173567</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16933</xdr:colOff>
          <xdr:row>30</xdr:row>
          <xdr:rowOff>0</xdr:rowOff>
        </xdr:from>
        <xdr:to>
          <xdr:col>7</xdr:col>
          <xdr:colOff>0</xdr:colOff>
          <xdr:row>31</xdr:row>
          <xdr:rowOff>0</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000-00003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Full Presentation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16933</xdr:colOff>
          <xdr:row>30</xdr:row>
          <xdr:rowOff>0</xdr:rowOff>
        </xdr:from>
        <xdr:to>
          <xdr:col>7</xdr:col>
          <xdr:colOff>1075267</xdr:colOff>
          <xdr:row>31</xdr:row>
          <xdr:rowOff>0</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000-00003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Just Rates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8467</xdr:rowOff>
        </xdr:from>
        <xdr:to>
          <xdr:col>5</xdr:col>
          <xdr:colOff>21167</xdr:colOff>
          <xdr:row>26</xdr:row>
          <xdr:rowOff>0</xdr:rowOff>
        </xdr:to>
        <xdr:sp macro="" textlink="">
          <xdr:nvSpPr>
            <xdr:cNvPr id="3137" name="Check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16933</xdr:rowOff>
        </xdr:from>
        <xdr:to>
          <xdr:col>5</xdr:col>
          <xdr:colOff>21167</xdr:colOff>
          <xdr:row>28</xdr:row>
          <xdr:rowOff>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000-00004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16</xdr:row>
          <xdr:rowOff>8467</xdr:rowOff>
        </xdr:from>
        <xdr:to>
          <xdr:col>7</xdr:col>
          <xdr:colOff>0</xdr:colOff>
          <xdr:row>16</xdr:row>
          <xdr:rowOff>182033</xdr:rowOff>
        </xdr:to>
        <xdr:sp macro="" textlink="">
          <xdr:nvSpPr>
            <xdr:cNvPr id="3139" name="Check Box 67" hidden="1">
              <a:extLst>
                <a:ext uri="{63B3BB69-23CF-44E3-9099-C40C66FF867C}">
                  <a14:compatExt spid="_x0000_s3139"/>
                </a:ext>
                <a:ext uri="{FF2B5EF4-FFF2-40B4-BE49-F238E27FC236}">
                  <a16:creationId xmlns:a16="http://schemas.microsoft.com/office/drawing/2014/main" id="{00000000-0008-0000-0000-00004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17</xdr:row>
          <xdr:rowOff>8467</xdr:rowOff>
        </xdr:from>
        <xdr:to>
          <xdr:col>7</xdr:col>
          <xdr:colOff>0</xdr:colOff>
          <xdr:row>17</xdr:row>
          <xdr:rowOff>182033</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000-00004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18</xdr:row>
          <xdr:rowOff>8467</xdr:rowOff>
        </xdr:from>
        <xdr:to>
          <xdr:col>7</xdr:col>
          <xdr:colOff>0</xdr:colOff>
          <xdr:row>18</xdr:row>
          <xdr:rowOff>182033</xdr:rowOff>
        </xdr:to>
        <xdr:sp macro="" textlink="">
          <xdr:nvSpPr>
            <xdr:cNvPr id="3141" name="Check Box 69" hidden="1">
              <a:extLst>
                <a:ext uri="{63B3BB69-23CF-44E3-9099-C40C66FF867C}">
                  <a14:compatExt spid="_x0000_s3141"/>
                </a:ext>
                <a:ext uri="{FF2B5EF4-FFF2-40B4-BE49-F238E27FC236}">
                  <a16:creationId xmlns:a16="http://schemas.microsoft.com/office/drawing/2014/main" id="{00000000-0008-0000-0000-00004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19</xdr:row>
          <xdr:rowOff>8467</xdr:rowOff>
        </xdr:from>
        <xdr:to>
          <xdr:col>7</xdr:col>
          <xdr:colOff>0</xdr:colOff>
          <xdr:row>19</xdr:row>
          <xdr:rowOff>182033</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000-00004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22</xdr:row>
          <xdr:rowOff>8467</xdr:rowOff>
        </xdr:from>
        <xdr:to>
          <xdr:col>7</xdr:col>
          <xdr:colOff>0</xdr:colOff>
          <xdr:row>22</xdr:row>
          <xdr:rowOff>182033</xdr:rowOff>
        </xdr:to>
        <xdr:sp macro="" textlink="">
          <xdr:nvSpPr>
            <xdr:cNvPr id="3145" name="Check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20</xdr:row>
          <xdr:rowOff>182033</xdr:rowOff>
        </xdr:from>
        <xdr:to>
          <xdr:col>6</xdr:col>
          <xdr:colOff>1083733</xdr:colOff>
          <xdr:row>21</xdr:row>
          <xdr:rowOff>173567</xdr:rowOff>
        </xdr:to>
        <xdr:sp macro="" textlink="">
          <xdr:nvSpPr>
            <xdr:cNvPr id="3146" name="Check Box 74" hidden="1">
              <a:extLst>
                <a:ext uri="{63B3BB69-23CF-44E3-9099-C40C66FF867C}">
                  <a14:compatExt spid="_x0000_s3146"/>
                </a:ext>
                <a:ext uri="{FF2B5EF4-FFF2-40B4-BE49-F238E27FC236}">
                  <a16:creationId xmlns:a16="http://schemas.microsoft.com/office/drawing/2014/main" id="{00000000-0008-0000-0000-00004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23</xdr:row>
          <xdr:rowOff>8467</xdr:rowOff>
        </xdr:from>
        <xdr:to>
          <xdr:col>7</xdr:col>
          <xdr:colOff>0</xdr:colOff>
          <xdr:row>23</xdr:row>
          <xdr:rowOff>182033</xdr:rowOff>
        </xdr:to>
        <xdr:sp macro="" textlink="">
          <xdr:nvSpPr>
            <xdr:cNvPr id="3148" name="Check Box 76" hidden="1">
              <a:extLst>
                <a:ext uri="{63B3BB69-23CF-44E3-9099-C40C66FF867C}">
                  <a14:compatExt spid="_x0000_s3148"/>
                </a:ext>
                <a:ext uri="{FF2B5EF4-FFF2-40B4-BE49-F238E27FC236}">
                  <a16:creationId xmlns:a16="http://schemas.microsoft.com/office/drawing/2014/main" id="{00000000-0008-0000-0000-00004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24</xdr:row>
          <xdr:rowOff>8467</xdr:rowOff>
        </xdr:from>
        <xdr:to>
          <xdr:col>7</xdr:col>
          <xdr:colOff>0</xdr:colOff>
          <xdr:row>25</xdr:row>
          <xdr:rowOff>0</xdr:rowOff>
        </xdr:to>
        <xdr:sp macro="" textlink="">
          <xdr:nvSpPr>
            <xdr:cNvPr id="3149" name="Check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25</xdr:row>
          <xdr:rowOff>8467</xdr:rowOff>
        </xdr:from>
        <xdr:to>
          <xdr:col>7</xdr:col>
          <xdr:colOff>0</xdr:colOff>
          <xdr:row>26</xdr:row>
          <xdr:rowOff>0</xdr:rowOff>
        </xdr:to>
        <xdr:sp macro="" textlink="">
          <xdr:nvSpPr>
            <xdr:cNvPr id="3150" name="Check Box 78" hidden="1">
              <a:extLst>
                <a:ext uri="{63B3BB69-23CF-44E3-9099-C40C66FF867C}">
                  <a14:compatExt spid="_x0000_s3150"/>
                </a:ext>
                <a:ext uri="{FF2B5EF4-FFF2-40B4-BE49-F238E27FC236}">
                  <a16:creationId xmlns:a16="http://schemas.microsoft.com/office/drawing/2014/main" id="{00000000-0008-0000-0000-00004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26</xdr:row>
          <xdr:rowOff>8467</xdr:rowOff>
        </xdr:from>
        <xdr:to>
          <xdr:col>7</xdr:col>
          <xdr:colOff>0</xdr:colOff>
          <xdr:row>27</xdr:row>
          <xdr:rowOff>0</xdr:rowOff>
        </xdr:to>
        <xdr:sp macro="" textlink="">
          <xdr:nvSpPr>
            <xdr:cNvPr id="3151" name="Check Box 79" hidden="1">
              <a:extLst>
                <a:ext uri="{63B3BB69-23CF-44E3-9099-C40C66FF867C}">
                  <a14:compatExt spid="_x0000_s3151"/>
                </a:ext>
                <a:ext uri="{FF2B5EF4-FFF2-40B4-BE49-F238E27FC236}">
                  <a16:creationId xmlns:a16="http://schemas.microsoft.com/office/drawing/2014/main" id="{00000000-0008-0000-0000-00004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8467</xdr:colOff>
          <xdr:row>27</xdr:row>
          <xdr:rowOff>8467</xdr:rowOff>
        </xdr:from>
        <xdr:to>
          <xdr:col>7</xdr:col>
          <xdr:colOff>0</xdr:colOff>
          <xdr:row>28</xdr:row>
          <xdr:rowOff>0</xdr:rowOff>
        </xdr:to>
        <xdr:sp macro="" textlink="">
          <xdr:nvSpPr>
            <xdr:cNvPr id="3152" name="Check Box 80" hidden="1">
              <a:extLst>
                <a:ext uri="{63B3BB69-23CF-44E3-9099-C40C66FF867C}">
                  <a14:compatExt spid="_x0000_s3152"/>
                </a:ext>
                <a:ext uri="{FF2B5EF4-FFF2-40B4-BE49-F238E27FC236}">
                  <a16:creationId xmlns:a16="http://schemas.microsoft.com/office/drawing/2014/main" id="{00000000-0008-0000-0000-00005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Non 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16</xdr:row>
          <xdr:rowOff>8467</xdr:rowOff>
        </xdr:from>
        <xdr:to>
          <xdr:col>8</xdr:col>
          <xdr:colOff>21167</xdr:colOff>
          <xdr:row>17</xdr:row>
          <xdr:rowOff>16933</xdr:rowOff>
        </xdr:to>
        <xdr:sp macro="" textlink="">
          <xdr:nvSpPr>
            <xdr:cNvPr id="3155" name="Check Box 83" hidden="1">
              <a:extLst>
                <a:ext uri="{63B3BB69-23CF-44E3-9099-C40C66FF867C}">
                  <a14:compatExt spid="_x0000_s3155"/>
                </a:ext>
                <a:ext uri="{FF2B5EF4-FFF2-40B4-BE49-F238E27FC236}">
                  <a16:creationId xmlns:a16="http://schemas.microsoft.com/office/drawing/2014/main" id="{00000000-0008-0000-0000-00005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17</xdr:row>
          <xdr:rowOff>8467</xdr:rowOff>
        </xdr:from>
        <xdr:to>
          <xdr:col>8</xdr:col>
          <xdr:colOff>21167</xdr:colOff>
          <xdr:row>18</xdr:row>
          <xdr:rowOff>16933</xdr:rowOff>
        </xdr:to>
        <xdr:sp macro="" textlink="">
          <xdr:nvSpPr>
            <xdr:cNvPr id="3156" name="Check Box 84" hidden="1">
              <a:extLst>
                <a:ext uri="{63B3BB69-23CF-44E3-9099-C40C66FF867C}">
                  <a14:compatExt spid="_x0000_s3156"/>
                </a:ext>
                <a:ext uri="{FF2B5EF4-FFF2-40B4-BE49-F238E27FC236}">
                  <a16:creationId xmlns:a16="http://schemas.microsoft.com/office/drawing/2014/main" id="{00000000-0008-0000-0000-00005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8467</xdr:rowOff>
        </xdr:from>
        <xdr:to>
          <xdr:col>8</xdr:col>
          <xdr:colOff>21167</xdr:colOff>
          <xdr:row>19</xdr:row>
          <xdr:rowOff>16933</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0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19</xdr:row>
          <xdr:rowOff>8467</xdr:rowOff>
        </xdr:from>
        <xdr:to>
          <xdr:col>8</xdr:col>
          <xdr:colOff>21167</xdr:colOff>
          <xdr:row>20</xdr:row>
          <xdr:rowOff>16933</xdr:rowOff>
        </xdr:to>
        <xdr:sp macro="" textlink="">
          <xdr:nvSpPr>
            <xdr:cNvPr id="3158" name="Check Box 86" hidden="1">
              <a:extLst>
                <a:ext uri="{63B3BB69-23CF-44E3-9099-C40C66FF867C}">
                  <a14:compatExt spid="_x0000_s3158"/>
                </a:ext>
                <a:ext uri="{FF2B5EF4-FFF2-40B4-BE49-F238E27FC236}">
                  <a16:creationId xmlns:a16="http://schemas.microsoft.com/office/drawing/2014/main" id="{00000000-0008-0000-0000-00005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173567</xdr:rowOff>
        </xdr:from>
        <xdr:to>
          <xdr:col>8</xdr:col>
          <xdr:colOff>21167</xdr:colOff>
          <xdr:row>22</xdr:row>
          <xdr:rowOff>182033</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0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20</xdr:row>
          <xdr:rowOff>169333</xdr:rowOff>
        </xdr:from>
        <xdr:to>
          <xdr:col>8</xdr:col>
          <xdr:colOff>21167</xdr:colOff>
          <xdr:row>21</xdr:row>
          <xdr:rowOff>173567</xdr:rowOff>
        </xdr:to>
        <xdr:sp macro="" textlink="">
          <xdr:nvSpPr>
            <xdr:cNvPr id="3161" name="Check Box 89" hidden="1">
              <a:extLst>
                <a:ext uri="{63B3BB69-23CF-44E3-9099-C40C66FF867C}">
                  <a14:compatExt spid="_x0000_s3161"/>
                </a:ext>
                <a:ext uri="{FF2B5EF4-FFF2-40B4-BE49-F238E27FC236}">
                  <a16:creationId xmlns:a16="http://schemas.microsoft.com/office/drawing/2014/main" id="{00000000-0008-0000-0000-00005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23</xdr:row>
          <xdr:rowOff>8467</xdr:rowOff>
        </xdr:from>
        <xdr:to>
          <xdr:col>8</xdr:col>
          <xdr:colOff>21167</xdr:colOff>
          <xdr:row>24</xdr:row>
          <xdr:rowOff>8467</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0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8467</xdr:rowOff>
        </xdr:from>
        <xdr:to>
          <xdr:col>8</xdr:col>
          <xdr:colOff>21167</xdr:colOff>
          <xdr:row>25</xdr:row>
          <xdr:rowOff>21167</xdr:rowOff>
        </xdr:to>
        <xdr:sp macro="" textlink="">
          <xdr:nvSpPr>
            <xdr:cNvPr id="3163" name="Check Box 91" hidden="1">
              <a:extLst>
                <a:ext uri="{63B3BB69-23CF-44E3-9099-C40C66FF867C}">
                  <a14:compatExt spid="_x0000_s3163"/>
                </a:ext>
                <a:ext uri="{FF2B5EF4-FFF2-40B4-BE49-F238E27FC236}">
                  <a16:creationId xmlns:a16="http://schemas.microsoft.com/office/drawing/2014/main" id="{00000000-0008-0000-0000-00005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25</xdr:row>
          <xdr:rowOff>8467</xdr:rowOff>
        </xdr:from>
        <xdr:to>
          <xdr:col>8</xdr:col>
          <xdr:colOff>21167</xdr:colOff>
          <xdr:row>26</xdr:row>
          <xdr:rowOff>21167</xdr:rowOff>
        </xdr:to>
        <xdr:sp macro="" textlink="">
          <xdr:nvSpPr>
            <xdr:cNvPr id="3164" name="Check Box 92" hidden="1">
              <a:extLst>
                <a:ext uri="{63B3BB69-23CF-44E3-9099-C40C66FF867C}">
                  <a14:compatExt spid="_x0000_s3164"/>
                </a:ext>
                <a:ext uri="{FF2B5EF4-FFF2-40B4-BE49-F238E27FC236}">
                  <a16:creationId xmlns:a16="http://schemas.microsoft.com/office/drawing/2014/main" id="{00000000-0008-0000-00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26</xdr:row>
          <xdr:rowOff>8467</xdr:rowOff>
        </xdr:from>
        <xdr:to>
          <xdr:col>8</xdr:col>
          <xdr:colOff>21167</xdr:colOff>
          <xdr:row>27</xdr:row>
          <xdr:rowOff>21167</xdr:rowOff>
        </xdr:to>
        <xdr:sp macro="" textlink="">
          <xdr:nvSpPr>
            <xdr:cNvPr id="3165" name="Check Box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26</xdr:row>
          <xdr:rowOff>190500</xdr:rowOff>
        </xdr:from>
        <xdr:to>
          <xdr:col>8</xdr:col>
          <xdr:colOff>21167</xdr:colOff>
          <xdr:row>28</xdr:row>
          <xdr:rowOff>0</xdr:rowOff>
        </xdr:to>
        <xdr:sp macro="" textlink="">
          <xdr:nvSpPr>
            <xdr:cNvPr id="3166" name="Check Box 94" hidden="1">
              <a:extLst>
                <a:ext uri="{63B3BB69-23CF-44E3-9099-C40C66FF867C}">
                  <a14:compatExt spid="_x0000_s3166"/>
                </a:ext>
                <a:ext uri="{FF2B5EF4-FFF2-40B4-BE49-F238E27FC236}">
                  <a16:creationId xmlns:a16="http://schemas.microsoft.com/office/drawing/2014/main" id="{00000000-0008-0000-0000-00005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Contributory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16</xdr:row>
          <xdr:rowOff>16933</xdr:rowOff>
        </xdr:from>
        <xdr:to>
          <xdr:col>9</xdr:col>
          <xdr:colOff>0</xdr:colOff>
          <xdr:row>16</xdr:row>
          <xdr:rowOff>182033</xdr:rowOff>
        </xdr:to>
        <xdr:sp macro="" textlink="">
          <xdr:nvSpPr>
            <xdr:cNvPr id="3167" name="Check Box 95" hidden="1">
              <a:extLst>
                <a:ext uri="{63B3BB69-23CF-44E3-9099-C40C66FF867C}">
                  <a14:compatExt spid="_x0000_s3167"/>
                </a:ext>
                <a:ext uri="{FF2B5EF4-FFF2-40B4-BE49-F238E27FC236}">
                  <a16:creationId xmlns:a16="http://schemas.microsoft.com/office/drawing/2014/main" id="{00000000-0008-0000-0000-00005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17</xdr:row>
          <xdr:rowOff>16933</xdr:rowOff>
        </xdr:from>
        <xdr:to>
          <xdr:col>9</xdr:col>
          <xdr:colOff>0</xdr:colOff>
          <xdr:row>17</xdr:row>
          <xdr:rowOff>182033</xdr:rowOff>
        </xdr:to>
        <xdr:sp macro="" textlink="">
          <xdr:nvSpPr>
            <xdr:cNvPr id="3168" name="Check Box 96" hidden="1">
              <a:extLst>
                <a:ext uri="{63B3BB69-23CF-44E3-9099-C40C66FF867C}">
                  <a14:compatExt spid="_x0000_s3168"/>
                </a:ext>
                <a:ext uri="{FF2B5EF4-FFF2-40B4-BE49-F238E27FC236}">
                  <a16:creationId xmlns:a16="http://schemas.microsoft.com/office/drawing/2014/main" id="{00000000-0008-0000-0000-00006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16933</xdr:rowOff>
        </xdr:from>
        <xdr:to>
          <xdr:col>9</xdr:col>
          <xdr:colOff>0</xdr:colOff>
          <xdr:row>18</xdr:row>
          <xdr:rowOff>182033</xdr:rowOff>
        </xdr:to>
        <xdr:sp macro="" textlink="">
          <xdr:nvSpPr>
            <xdr:cNvPr id="3169" name="Check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8467</xdr:rowOff>
        </xdr:from>
        <xdr:to>
          <xdr:col>9</xdr:col>
          <xdr:colOff>0</xdr:colOff>
          <xdr:row>22</xdr:row>
          <xdr:rowOff>173567</xdr:rowOff>
        </xdr:to>
        <xdr:sp macro="" textlink="">
          <xdr:nvSpPr>
            <xdr:cNvPr id="3172" name="Check Box 100" hidden="1">
              <a:extLst>
                <a:ext uri="{63B3BB69-23CF-44E3-9099-C40C66FF867C}">
                  <a14:compatExt spid="_x0000_s3172"/>
                </a:ext>
                <a:ext uri="{FF2B5EF4-FFF2-40B4-BE49-F238E27FC236}">
                  <a16:creationId xmlns:a16="http://schemas.microsoft.com/office/drawing/2014/main" id="{00000000-0008-0000-00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1134533</xdr:colOff>
          <xdr:row>21</xdr:row>
          <xdr:rowOff>4233</xdr:rowOff>
        </xdr:from>
        <xdr:to>
          <xdr:col>9</xdr:col>
          <xdr:colOff>0</xdr:colOff>
          <xdr:row>21</xdr:row>
          <xdr:rowOff>177800</xdr:rowOff>
        </xdr:to>
        <xdr:sp macro="" textlink="">
          <xdr:nvSpPr>
            <xdr:cNvPr id="3173" name="Check Box 101" hidden="1">
              <a:extLst>
                <a:ext uri="{63B3BB69-23CF-44E3-9099-C40C66FF867C}">
                  <a14:compatExt spid="_x0000_s3173"/>
                </a:ext>
                <a:ext uri="{FF2B5EF4-FFF2-40B4-BE49-F238E27FC236}">
                  <a16:creationId xmlns:a16="http://schemas.microsoft.com/office/drawing/2014/main" id="{00000000-0008-0000-0000-00006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23</xdr:row>
          <xdr:rowOff>16933</xdr:rowOff>
        </xdr:from>
        <xdr:to>
          <xdr:col>9</xdr:col>
          <xdr:colOff>0</xdr:colOff>
          <xdr:row>23</xdr:row>
          <xdr:rowOff>182033</xdr:rowOff>
        </xdr:to>
        <xdr:sp macro="" textlink="">
          <xdr:nvSpPr>
            <xdr:cNvPr id="3174" name="Check Box 102" hidden="1">
              <a:extLst>
                <a:ext uri="{63B3BB69-23CF-44E3-9099-C40C66FF867C}">
                  <a14:compatExt spid="_x0000_s3174"/>
                </a:ext>
                <a:ext uri="{FF2B5EF4-FFF2-40B4-BE49-F238E27FC236}">
                  <a16:creationId xmlns:a16="http://schemas.microsoft.com/office/drawing/2014/main" id="{00000000-0008-0000-0000-00006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16933</xdr:rowOff>
        </xdr:from>
        <xdr:to>
          <xdr:col>9</xdr:col>
          <xdr:colOff>0</xdr:colOff>
          <xdr:row>25</xdr:row>
          <xdr:rowOff>0</xdr:rowOff>
        </xdr:to>
        <xdr:sp macro="" textlink="">
          <xdr:nvSpPr>
            <xdr:cNvPr id="3175" name="Check Box 103" hidden="1">
              <a:extLst>
                <a:ext uri="{63B3BB69-23CF-44E3-9099-C40C66FF867C}">
                  <a14:compatExt spid="_x0000_s3175"/>
                </a:ext>
                <a:ext uri="{FF2B5EF4-FFF2-40B4-BE49-F238E27FC236}">
                  <a16:creationId xmlns:a16="http://schemas.microsoft.com/office/drawing/2014/main" id="{00000000-0008-0000-0000-00006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25</xdr:row>
          <xdr:rowOff>16933</xdr:rowOff>
        </xdr:from>
        <xdr:to>
          <xdr:col>9</xdr:col>
          <xdr:colOff>0</xdr:colOff>
          <xdr:row>26</xdr:row>
          <xdr:rowOff>0</xdr:rowOff>
        </xdr:to>
        <xdr:sp macro="" textlink="">
          <xdr:nvSpPr>
            <xdr:cNvPr id="3176" name="Check Box 104" hidden="1">
              <a:extLst>
                <a:ext uri="{63B3BB69-23CF-44E3-9099-C40C66FF867C}">
                  <a14:compatExt spid="_x0000_s3176"/>
                </a:ext>
                <a:ext uri="{FF2B5EF4-FFF2-40B4-BE49-F238E27FC236}">
                  <a16:creationId xmlns:a16="http://schemas.microsoft.com/office/drawing/2014/main" id="{00000000-0008-0000-0000-00006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16933</xdr:rowOff>
        </xdr:from>
        <xdr:to>
          <xdr:col>9</xdr:col>
          <xdr:colOff>0</xdr:colOff>
          <xdr:row>27</xdr:row>
          <xdr:rowOff>0</xdr:rowOff>
        </xdr:to>
        <xdr:sp macro="" textlink="">
          <xdr:nvSpPr>
            <xdr:cNvPr id="3177" name="Check Box 105" hidden="1">
              <a:extLst>
                <a:ext uri="{63B3BB69-23CF-44E3-9099-C40C66FF867C}">
                  <a14:compatExt spid="_x0000_s3177"/>
                </a:ext>
                <a:ext uri="{FF2B5EF4-FFF2-40B4-BE49-F238E27FC236}">
                  <a16:creationId xmlns:a16="http://schemas.microsoft.com/office/drawing/2014/main" id="{00000000-0008-0000-0000-00006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27</xdr:row>
          <xdr:rowOff>16933</xdr:rowOff>
        </xdr:from>
        <xdr:to>
          <xdr:col>9</xdr:col>
          <xdr:colOff>0</xdr:colOff>
          <xdr:row>28</xdr:row>
          <xdr:rowOff>0</xdr:rowOff>
        </xdr:to>
        <xdr:sp macro="" textlink="">
          <xdr:nvSpPr>
            <xdr:cNvPr id="3178" name="Check Box 106" hidden="1">
              <a:extLst>
                <a:ext uri="{63B3BB69-23CF-44E3-9099-C40C66FF867C}">
                  <a14:compatExt spid="_x0000_s3178"/>
                </a:ext>
                <a:ext uri="{FF2B5EF4-FFF2-40B4-BE49-F238E27FC236}">
                  <a16:creationId xmlns:a16="http://schemas.microsoft.com/office/drawing/2014/main" id="{00000000-0008-0000-0000-00006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45720" rIns="0" bIns="45720" anchor="ctr" upright="1"/>
            <a:lstStyle/>
            <a:p>
              <a:pPr algn="l" rtl="0">
                <a:defRPr sz="1000"/>
              </a:pPr>
              <a:r>
                <a:rPr lang="en-US" sz="800" b="0" i="0" u="none" strike="noStrike" baseline="0">
                  <a:solidFill>
                    <a:srgbClr val="000000"/>
                  </a:solidFill>
                  <a:latin typeface="Segoe UI"/>
                  <a:cs typeface="Segoe UI"/>
                </a:rPr>
                <a:t>Voluntary</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6</xdr:col>
      <xdr:colOff>127000</xdr:colOff>
      <xdr:row>5</xdr:row>
      <xdr:rowOff>7056</xdr:rowOff>
    </xdr:from>
    <xdr:to>
      <xdr:col>6</xdr:col>
      <xdr:colOff>1787957</xdr:colOff>
      <xdr:row>5</xdr:row>
      <xdr:rowOff>896054</xdr:rowOff>
    </xdr:to>
    <xdr:pic>
      <xdr:nvPicPr>
        <xdr:cNvPr id="6" name="Picture 5">
          <a:extLst>
            <a:ext uri="{FF2B5EF4-FFF2-40B4-BE49-F238E27FC236}">
              <a16:creationId xmlns:a16="http://schemas.microsoft.com/office/drawing/2014/main" id="{0B5F5F5E-9022-4915-8059-19D190EC4EDB}"/>
            </a:ext>
          </a:extLst>
        </xdr:cNvPr>
        <xdr:cNvPicPr>
          <a:picLocks noChangeAspect="1"/>
        </xdr:cNvPicPr>
      </xdr:nvPicPr>
      <xdr:blipFill>
        <a:blip xmlns:r="http://schemas.openxmlformats.org/officeDocument/2006/relationships" r:embed="rId1"/>
        <a:stretch>
          <a:fillRect/>
        </a:stretch>
      </xdr:blipFill>
      <xdr:spPr>
        <a:xfrm>
          <a:off x="8861778" y="1319389"/>
          <a:ext cx="1660957" cy="888998"/>
        </a:xfrm>
        <a:prstGeom prst="rect">
          <a:avLst/>
        </a:prstGeom>
      </xdr:spPr>
    </xdr:pic>
    <xdr:clientData/>
  </xdr:twoCellAnchor>
  <xdr:twoCellAnchor editAs="oneCell">
    <xdr:from>
      <xdr:col>7</xdr:col>
      <xdr:colOff>204612</xdr:colOff>
      <xdr:row>5</xdr:row>
      <xdr:rowOff>21167</xdr:rowOff>
    </xdr:from>
    <xdr:to>
      <xdr:col>7</xdr:col>
      <xdr:colOff>1749779</xdr:colOff>
      <xdr:row>5</xdr:row>
      <xdr:rowOff>924278</xdr:rowOff>
    </xdr:to>
    <xdr:pic>
      <xdr:nvPicPr>
        <xdr:cNvPr id="7" name="Picture 6">
          <a:extLst>
            <a:ext uri="{FF2B5EF4-FFF2-40B4-BE49-F238E27FC236}">
              <a16:creationId xmlns:a16="http://schemas.microsoft.com/office/drawing/2014/main" id="{F6A7888C-5D79-464D-B046-DBFE16288F43}"/>
            </a:ext>
          </a:extLst>
        </xdr:cNvPr>
        <xdr:cNvPicPr>
          <a:picLocks noChangeAspect="1"/>
        </xdr:cNvPicPr>
      </xdr:nvPicPr>
      <xdr:blipFill>
        <a:blip xmlns:r="http://schemas.openxmlformats.org/officeDocument/2006/relationships" r:embed="rId2"/>
        <a:stretch>
          <a:fillRect/>
        </a:stretch>
      </xdr:blipFill>
      <xdr:spPr>
        <a:xfrm>
          <a:off x="10893779" y="1333500"/>
          <a:ext cx="1545167" cy="903111"/>
        </a:xfrm>
        <a:prstGeom prst="rect">
          <a:avLst/>
        </a:prstGeom>
      </xdr:spPr>
    </xdr:pic>
    <xdr:clientData/>
  </xdr:twoCellAnchor>
  <xdr:twoCellAnchor editAs="oneCell">
    <xdr:from>
      <xdr:col>8</xdr:col>
      <xdr:colOff>303389</xdr:colOff>
      <xdr:row>5</xdr:row>
      <xdr:rowOff>211666</xdr:rowOff>
    </xdr:from>
    <xdr:to>
      <xdr:col>8</xdr:col>
      <xdr:colOff>1727755</xdr:colOff>
      <xdr:row>5</xdr:row>
      <xdr:rowOff>670277</xdr:rowOff>
    </xdr:to>
    <xdr:pic>
      <xdr:nvPicPr>
        <xdr:cNvPr id="8" name="Picture 7">
          <a:extLst>
            <a:ext uri="{FF2B5EF4-FFF2-40B4-BE49-F238E27FC236}">
              <a16:creationId xmlns:a16="http://schemas.microsoft.com/office/drawing/2014/main" id="{76CF5307-83CF-4F6D-B852-D5E0E8DA8E5B}"/>
            </a:ext>
          </a:extLst>
        </xdr:cNvPr>
        <xdr:cNvPicPr>
          <a:picLocks noChangeAspect="1"/>
        </xdr:cNvPicPr>
      </xdr:nvPicPr>
      <xdr:blipFill>
        <a:blip xmlns:r="http://schemas.openxmlformats.org/officeDocument/2006/relationships" r:embed="rId3"/>
        <a:stretch>
          <a:fillRect/>
        </a:stretch>
      </xdr:blipFill>
      <xdr:spPr>
        <a:xfrm>
          <a:off x="12946944" y="1523999"/>
          <a:ext cx="1424366" cy="458611"/>
        </a:xfrm>
        <a:prstGeom prst="rect">
          <a:avLst/>
        </a:prstGeom>
      </xdr:spPr>
    </xdr:pic>
    <xdr:clientData/>
  </xdr:twoCellAnchor>
  <xdr:twoCellAnchor editAs="oneCell">
    <xdr:from>
      <xdr:col>5</xdr:col>
      <xdr:colOff>35277</xdr:colOff>
      <xdr:row>5</xdr:row>
      <xdr:rowOff>98778</xdr:rowOff>
    </xdr:from>
    <xdr:to>
      <xdr:col>5</xdr:col>
      <xdr:colOff>1947334</xdr:colOff>
      <xdr:row>5</xdr:row>
      <xdr:rowOff>804331</xdr:rowOff>
    </xdr:to>
    <xdr:pic>
      <xdr:nvPicPr>
        <xdr:cNvPr id="9" name="Picture 8">
          <a:extLst>
            <a:ext uri="{FF2B5EF4-FFF2-40B4-BE49-F238E27FC236}">
              <a16:creationId xmlns:a16="http://schemas.microsoft.com/office/drawing/2014/main" id="{BE344C9B-9409-4930-A573-70C0D7509EF8}"/>
            </a:ext>
          </a:extLst>
        </xdr:cNvPr>
        <xdr:cNvPicPr>
          <a:picLocks noChangeAspect="1"/>
        </xdr:cNvPicPr>
      </xdr:nvPicPr>
      <xdr:blipFill>
        <a:blip xmlns:r="http://schemas.openxmlformats.org/officeDocument/2006/relationships" r:embed="rId4"/>
        <a:stretch>
          <a:fillRect/>
        </a:stretch>
      </xdr:blipFill>
      <xdr:spPr>
        <a:xfrm>
          <a:off x="6815665" y="1411111"/>
          <a:ext cx="1912057" cy="705553"/>
        </a:xfrm>
        <a:prstGeom prst="rect">
          <a:avLst/>
        </a:prstGeom>
      </xdr:spPr>
    </xdr:pic>
    <xdr:clientData/>
  </xdr:twoCellAnchor>
  <xdr:twoCellAnchor editAs="oneCell">
    <xdr:from>
      <xdr:col>4</xdr:col>
      <xdr:colOff>261056</xdr:colOff>
      <xdr:row>5</xdr:row>
      <xdr:rowOff>275167</xdr:rowOff>
    </xdr:from>
    <xdr:to>
      <xdr:col>4</xdr:col>
      <xdr:colOff>1672166</xdr:colOff>
      <xdr:row>5</xdr:row>
      <xdr:rowOff>739020</xdr:rowOff>
    </xdr:to>
    <xdr:pic>
      <xdr:nvPicPr>
        <xdr:cNvPr id="10" name="Picture 9">
          <a:extLst>
            <a:ext uri="{FF2B5EF4-FFF2-40B4-BE49-F238E27FC236}">
              <a16:creationId xmlns:a16="http://schemas.microsoft.com/office/drawing/2014/main" id="{22E6D3A8-5926-4BE4-BAD8-8E8E36A6F374}"/>
            </a:ext>
          </a:extLst>
        </xdr:cNvPr>
        <xdr:cNvPicPr>
          <a:picLocks noChangeAspect="1"/>
        </xdr:cNvPicPr>
      </xdr:nvPicPr>
      <xdr:blipFill>
        <a:blip xmlns:r="http://schemas.openxmlformats.org/officeDocument/2006/relationships" r:embed="rId5"/>
        <a:stretch>
          <a:fillRect/>
        </a:stretch>
      </xdr:blipFill>
      <xdr:spPr>
        <a:xfrm>
          <a:off x="5087056" y="1587500"/>
          <a:ext cx="1411110" cy="46385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105833</xdr:colOff>
      <xdr:row>5</xdr:row>
      <xdr:rowOff>7056</xdr:rowOff>
    </xdr:from>
    <xdr:to>
      <xdr:col>6</xdr:col>
      <xdr:colOff>1766790</xdr:colOff>
      <xdr:row>5</xdr:row>
      <xdr:rowOff>896054</xdr:rowOff>
    </xdr:to>
    <xdr:pic>
      <xdr:nvPicPr>
        <xdr:cNvPr id="6" name="Picture 5">
          <a:extLst>
            <a:ext uri="{FF2B5EF4-FFF2-40B4-BE49-F238E27FC236}">
              <a16:creationId xmlns:a16="http://schemas.microsoft.com/office/drawing/2014/main" id="{41155DCC-0B85-49E9-9F88-667406310F5B}"/>
            </a:ext>
          </a:extLst>
        </xdr:cNvPr>
        <xdr:cNvPicPr>
          <a:picLocks noChangeAspect="1"/>
        </xdr:cNvPicPr>
      </xdr:nvPicPr>
      <xdr:blipFill>
        <a:blip xmlns:r="http://schemas.openxmlformats.org/officeDocument/2006/relationships" r:embed="rId1"/>
        <a:stretch>
          <a:fillRect/>
        </a:stretch>
      </xdr:blipFill>
      <xdr:spPr>
        <a:xfrm>
          <a:off x="8840611" y="1319389"/>
          <a:ext cx="1660957" cy="888998"/>
        </a:xfrm>
        <a:prstGeom prst="rect">
          <a:avLst/>
        </a:prstGeom>
      </xdr:spPr>
    </xdr:pic>
    <xdr:clientData/>
  </xdr:twoCellAnchor>
  <xdr:twoCellAnchor editAs="oneCell">
    <xdr:from>
      <xdr:col>7</xdr:col>
      <xdr:colOff>176389</xdr:colOff>
      <xdr:row>5</xdr:row>
      <xdr:rowOff>14112</xdr:rowOff>
    </xdr:from>
    <xdr:to>
      <xdr:col>7</xdr:col>
      <xdr:colOff>1721556</xdr:colOff>
      <xdr:row>5</xdr:row>
      <xdr:rowOff>917223</xdr:rowOff>
    </xdr:to>
    <xdr:pic>
      <xdr:nvPicPr>
        <xdr:cNvPr id="7" name="Picture 6">
          <a:extLst>
            <a:ext uri="{FF2B5EF4-FFF2-40B4-BE49-F238E27FC236}">
              <a16:creationId xmlns:a16="http://schemas.microsoft.com/office/drawing/2014/main" id="{C52CE6B4-90E9-48A5-BF73-ADF976F4D1FC}"/>
            </a:ext>
          </a:extLst>
        </xdr:cNvPr>
        <xdr:cNvPicPr>
          <a:picLocks noChangeAspect="1"/>
        </xdr:cNvPicPr>
      </xdr:nvPicPr>
      <xdr:blipFill>
        <a:blip xmlns:r="http://schemas.openxmlformats.org/officeDocument/2006/relationships" r:embed="rId2"/>
        <a:stretch>
          <a:fillRect/>
        </a:stretch>
      </xdr:blipFill>
      <xdr:spPr>
        <a:xfrm>
          <a:off x="10865556" y="1326445"/>
          <a:ext cx="1545167" cy="903111"/>
        </a:xfrm>
        <a:prstGeom prst="rect">
          <a:avLst/>
        </a:prstGeom>
      </xdr:spPr>
    </xdr:pic>
    <xdr:clientData/>
  </xdr:twoCellAnchor>
  <xdr:twoCellAnchor editAs="oneCell">
    <xdr:from>
      <xdr:col>8</xdr:col>
      <xdr:colOff>282222</xdr:colOff>
      <xdr:row>5</xdr:row>
      <xdr:rowOff>211667</xdr:rowOff>
    </xdr:from>
    <xdr:to>
      <xdr:col>8</xdr:col>
      <xdr:colOff>1706588</xdr:colOff>
      <xdr:row>5</xdr:row>
      <xdr:rowOff>670278</xdr:rowOff>
    </xdr:to>
    <xdr:pic>
      <xdr:nvPicPr>
        <xdr:cNvPr id="8" name="Picture 7">
          <a:extLst>
            <a:ext uri="{FF2B5EF4-FFF2-40B4-BE49-F238E27FC236}">
              <a16:creationId xmlns:a16="http://schemas.microsoft.com/office/drawing/2014/main" id="{4553ABE9-B477-470E-B138-6E2F061FEBCE}"/>
            </a:ext>
          </a:extLst>
        </xdr:cNvPr>
        <xdr:cNvPicPr>
          <a:picLocks noChangeAspect="1"/>
        </xdr:cNvPicPr>
      </xdr:nvPicPr>
      <xdr:blipFill>
        <a:blip xmlns:r="http://schemas.openxmlformats.org/officeDocument/2006/relationships" r:embed="rId3"/>
        <a:stretch>
          <a:fillRect/>
        </a:stretch>
      </xdr:blipFill>
      <xdr:spPr>
        <a:xfrm>
          <a:off x="12925777" y="1524000"/>
          <a:ext cx="1424366" cy="458611"/>
        </a:xfrm>
        <a:prstGeom prst="rect">
          <a:avLst/>
        </a:prstGeom>
      </xdr:spPr>
    </xdr:pic>
    <xdr:clientData/>
  </xdr:twoCellAnchor>
  <xdr:twoCellAnchor editAs="oneCell">
    <xdr:from>
      <xdr:col>5</xdr:col>
      <xdr:colOff>21167</xdr:colOff>
      <xdr:row>5</xdr:row>
      <xdr:rowOff>112889</xdr:rowOff>
    </xdr:from>
    <xdr:to>
      <xdr:col>5</xdr:col>
      <xdr:colOff>1933224</xdr:colOff>
      <xdr:row>5</xdr:row>
      <xdr:rowOff>818442</xdr:rowOff>
    </xdr:to>
    <xdr:pic>
      <xdr:nvPicPr>
        <xdr:cNvPr id="9" name="Picture 8">
          <a:extLst>
            <a:ext uri="{FF2B5EF4-FFF2-40B4-BE49-F238E27FC236}">
              <a16:creationId xmlns:a16="http://schemas.microsoft.com/office/drawing/2014/main" id="{E055B5BC-E303-49DC-9C92-836F09DFBA14}"/>
            </a:ext>
          </a:extLst>
        </xdr:cNvPr>
        <xdr:cNvPicPr>
          <a:picLocks noChangeAspect="1"/>
        </xdr:cNvPicPr>
      </xdr:nvPicPr>
      <xdr:blipFill>
        <a:blip xmlns:r="http://schemas.openxmlformats.org/officeDocument/2006/relationships" r:embed="rId4"/>
        <a:stretch>
          <a:fillRect/>
        </a:stretch>
      </xdr:blipFill>
      <xdr:spPr>
        <a:xfrm>
          <a:off x="6801555" y="1425222"/>
          <a:ext cx="1912057" cy="705553"/>
        </a:xfrm>
        <a:prstGeom prst="rect">
          <a:avLst/>
        </a:prstGeom>
      </xdr:spPr>
    </xdr:pic>
    <xdr:clientData/>
  </xdr:twoCellAnchor>
  <xdr:twoCellAnchor editAs="oneCell">
    <xdr:from>
      <xdr:col>4</xdr:col>
      <xdr:colOff>303389</xdr:colOff>
      <xdr:row>5</xdr:row>
      <xdr:rowOff>282222</xdr:rowOff>
    </xdr:from>
    <xdr:to>
      <xdr:col>4</xdr:col>
      <xdr:colOff>1714499</xdr:colOff>
      <xdr:row>5</xdr:row>
      <xdr:rowOff>746075</xdr:rowOff>
    </xdr:to>
    <xdr:pic>
      <xdr:nvPicPr>
        <xdr:cNvPr id="10" name="Picture 9">
          <a:extLst>
            <a:ext uri="{FF2B5EF4-FFF2-40B4-BE49-F238E27FC236}">
              <a16:creationId xmlns:a16="http://schemas.microsoft.com/office/drawing/2014/main" id="{644E38BD-B822-4CA2-9F4F-FFC1FE409FE5}"/>
            </a:ext>
          </a:extLst>
        </xdr:cNvPr>
        <xdr:cNvPicPr>
          <a:picLocks noChangeAspect="1"/>
        </xdr:cNvPicPr>
      </xdr:nvPicPr>
      <xdr:blipFill>
        <a:blip xmlns:r="http://schemas.openxmlformats.org/officeDocument/2006/relationships" r:embed="rId5"/>
        <a:stretch>
          <a:fillRect/>
        </a:stretch>
      </xdr:blipFill>
      <xdr:spPr>
        <a:xfrm>
          <a:off x="5129389" y="1594555"/>
          <a:ext cx="1411110" cy="46385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135467</xdr:colOff>
      <xdr:row>5</xdr:row>
      <xdr:rowOff>39511</xdr:rowOff>
    </xdr:from>
    <xdr:to>
      <xdr:col>6</xdr:col>
      <xdr:colOff>1796424</xdr:colOff>
      <xdr:row>5</xdr:row>
      <xdr:rowOff>928509</xdr:rowOff>
    </xdr:to>
    <xdr:pic>
      <xdr:nvPicPr>
        <xdr:cNvPr id="8" name="Picture 7">
          <a:extLst>
            <a:ext uri="{FF2B5EF4-FFF2-40B4-BE49-F238E27FC236}">
              <a16:creationId xmlns:a16="http://schemas.microsoft.com/office/drawing/2014/main" id="{F266A2E6-5367-4572-A24F-95EF566C03F4}"/>
            </a:ext>
          </a:extLst>
        </xdr:cNvPr>
        <xdr:cNvPicPr>
          <a:picLocks noChangeAspect="1"/>
        </xdr:cNvPicPr>
      </xdr:nvPicPr>
      <xdr:blipFill>
        <a:blip xmlns:r="http://schemas.openxmlformats.org/officeDocument/2006/relationships" r:embed="rId1"/>
        <a:stretch>
          <a:fillRect/>
        </a:stretch>
      </xdr:blipFill>
      <xdr:spPr>
        <a:xfrm>
          <a:off x="8890001" y="1360311"/>
          <a:ext cx="1660957" cy="888998"/>
        </a:xfrm>
        <a:prstGeom prst="rect">
          <a:avLst/>
        </a:prstGeom>
      </xdr:spPr>
    </xdr:pic>
    <xdr:clientData/>
  </xdr:twoCellAnchor>
  <xdr:twoCellAnchor editAs="oneCell">
    <xdr:from>
      <xdr:col>7</xdr:col>
      <xdr:colOff>218722</xdr:colOff>
      <xdr:row>5</xdr:row>
      <xdr:rowOff>14111</xdr:rowOff>
    </xdr:from>
    <xdr:to>
      <xdr:col>7</xdr:col>
      <xdr:colOff>1763889</xdr:colOff>
      <xdr:row>5</xdr:row>
      <xdr:rowOff>917222</xdr:rowOff>
    </xdr:to>
    <xdr:pic>
      <xdr:nvPicPr>
        <xdr:cNvPr id="9" name="Picture 8">
          <a:extLst>
            <a:ext uri="{FF2B5EF4-FFF2-40B4-BE49-F238E27FC236}">
              <a16:creationId xmlns:a16="http://schemas.microsoft.com/office/drawing/2014/main" id="{85B6F168-212A-4602-ACB5-8191EEBA07B0}"/>
            </a:ext>
          </a:extLst>
        </xdr:cNvPr>
        <xdr:cNvPicPr>
          <a:picLocks noChangeAspect="1"/>
        </xdr:cNvPicPr>
      </xdr:nvPicPr>
      <xdr:blipFill>
        <a:blip xmlns:r="http://schemas.openxmlformats.org/officeDocument/2006/relationships" r:embed="rId2"/>
        <a:stretch>
          <a:fillRect/>
        </a:stretch>
      </xdr:blipFill>
      <xdr:spPr>
        <a:xfrm>
          <a:off x="10907889" y="1326444"/>
          <a:ext cx="1545167" cy="903111"/>
        </a:xfrm>
        <a:prstGeom prst="rect">
          <a:avLst/>
        </a:prstGeom>
      </xdr:spPr>
    </xdr:pic>
    <xdr:clientData/>
  </xdr:twoCellAnchor>
  <xdr:twoCellAnchor editAs="oneCell">
    <xdr:from>
      <xdr:col>8</xdr:col>
      <xdr:colOff>289278</xdr:colOff>
      <xdr:row>5</xdr:row>
      <xdr:rowOff>211667</xdr:rowOff>
    </xdr:from>
    <xdr:to>
      <xdr:col>8</xdr:col>
      <xdr:colOff>1713644</xdr:colOff>
      <xdr:row>5</xdr:row>
      <xdr:rowOff>670278</xdr:rowOff>
    </xdr:to>
    <xdr:pic>
      <xdr:nvPicPr>
        <xdr:cNvPr id="10" name="Picture 9">
          <a:extLst>
            <a:ext uri="{FF2B5EF4-FFF2-40B4-BE49-F238E27FC236}">
              <a16:creationId xmlns:a16="http://schemas.microsoft.com/office/drawing/2014/main" id="{2BD3A5E4-88E7-4931-A3EF-17CE1DEBC707}"/>
            </a:ext>
          </a:extLst>
        </xdr:cNvPr>
        <xdr:cNvPicPr>
          <a:picLocks noChangeAspect="1"/>
        </xdr:cNvPicPr>
      </xdr:nvPicPr>
      <xdr:blipFill>
        <a:blip xmlns:r="http://schemas.openxmlformats.org/officeDocument/2006/relationships" r:embed="rId3"/>
        <a:stretch>
          <a:fillRect/>
        </a:stretch>
      </xdr:blipFill>
      <xdr:spPr>
        <a:xfrm>
          <a:off x="12932833" y="1524000"/>
          <a:ext cx="1424366" cy="458611"/>
        </a:xfrm>
        <a:prstGeom prst="rect">
          <a:avLst/>
        </a:prstGeom>
      </xdr:spPr>
    </xdr:pic>
    <xdr:clientData/>
  </xdr:twoCellAnchor>
  <xdr:twoCellAnchor editAs="oneCell">
    <xdr:from>
      <xdr:col>4</xdr:col>
      <xdr:colOff>313267</xdr:colOff>
      <xdr:row>5</xdr:row>
      <xdr:rowOff>262467</xdr:rowOff>
    </xdr:from>
    <xdr:to>
      <xdr:col>4</xdr:col>
      <xdr:colOff>1724377</xdr:colOff>
      <xdr:row>5</xdr:row>
      <xdr:rowOff>726320</xdr:rowOff>
    </xdr:to>
    <xdr:pic>
      <xdr:nvPicPr>
        <xdr:cNvPr id="11" name="Picture 10">
          <a:extLst>
            <a:ext uri="{FF2B5EF4-FFF2-40B4-BE49-F238E27FC236}">
              <a16:creationId xmlns:a16="http://schemas.microsoft.com/office/drawing/2014/main" id="{FF02DBBA-C08C-46FD-8413-4E269E44B613}"/>
            </a:ext>
          </a:extLst>
        </xdr:cNvPr>
        <xdr:cNvPicPr>
          <a:picLocks noChangeAspect="1"/>
        </xdr:cNvPicPr>
      </xdr:nvPicPr>
      <xdr:blipFill>
        <a:blip xmlns:r="http://schemas.openxmlformats.org/officeDocument/2006/relationships" r:embed="rId4"/>
        <a:stretch>
          <a:fillRect/>
        </a:stretch>
      </xdr:blipFill>
      <xdr:spPr>
        <a:xfrm>
          <a:off x="5156201" y="1583267"/>
          <a:ext cx="1411110" cy="463853"/>
        </a:xfrm>
        <a:prstGeom prst="rect">
          <a:avLst/>
        </a:prstGeom>
      </xdr:spPr>
    </xdr:pic>
    <xdr:clientData/>
  </xdr:twoCellAnchor>
  <xdr:twoCellAnchor editAs="oneCell">
    <xdr:from>
      <xdr:col>5</xdr:col>
      <xdr:colOff>42333</xdr:colOff>
      <xdr:row>5</xdr:row>
      <xdr:rowOff>118533</xdr:rowOff>
    </xdr:from>
    <xdr:to>
      <xdr:col>5</xdr:col>
      <xdr:colOff>1954390</xdr:colOff>
      <xdr:row>5</xdr:row>
      <xdr:rowOff>824086</xdr:rowOff>
    </xdr:to>
    <xdr:pic>
      <xdr:nvPicPr>
        <xdr:cNvPr id="12" name="Picture 11">
          <a:extLst>
            <a:ext uri="{FF2B5EF4-FFF2-40B4-BE49-F238E27FC236}">
              <a16:creationId xmlns:a16="http://schemas.microsoft.com/office/drawing/2014/main" id="{34C1208F-9819-40D7-8B09-E395B46A995D}"/>
            </a:ext>
          </a:extLst>
        </xdr:cNvPr>
        <xdr:cNvPicPr>
          <a:picLocks noChangeAspect="1"/>
        </xdr:cNvPicPr>
      </xdr:nvPicPr>
      <xdr:blipFill>
        <a:blip xmlns:r="http://schemas.openxmlformats.org/officeDocument/2006/relationships" r:embed="rId5"/>
        <a:stretch>
          <a:fillRect/>
        </a:stretch>
      </xdr:blipFill>
      <xdr:spPr>
        <a:xfrm>
          <a:off x="6841067" y="1439333"/>
          <a:ext cx="1912057" cy="7055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914400</xdr:colOff>
          <xdr:row>6</xdr:row>
          <xdr:rowOff>198967</xdr:rowOff>
        </xdr:from>
        <xdr:to>
          <xdr:col>1</xdr:col>
          <xdr:colOff>1706033</xdr:colOff>
          <xdr:row>8</xdr:row>
          <xdr:rowOff>59267</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3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914400</xdr:colOff>
          <xdr:row>7</xdr:row>
          <xdr:rowOff>198967</xdr:rowOff>
        </xdr:from>
        <xdr:to>
          <xdr:col>1</xdr:col>
          <xdr:colOff>1706033</xdr:colOff>
          <xdr:row>9</xdr:row>
          <xdr:rowOff>76200</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3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914400</xdr:colOff>
          <xdr:row>8</xdr:row>
          <xdr:rowOff>211667</xdr:rowOff>
        </xdr:from>
        <xdr:to>
          <xdr:col>1</xdr:col>
          <xdr:colOff>1706033</xdr:colOff>
          <xdr:row>10</xdr:row>
          <xdr:rowOff>93133</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3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922867</xdr:colOff>
          <xdr:row>9</xdr:row>
          <xdr:rowOff>211667</xdr:rowOff>
        </xdr:from>
        <xdr:to>
          <xdr:col>1</xdr:col>
          <xdr:colOff>1706033</xdr:colOff>
          <xdr:row>11</xdr:row>
          <xdr:rowOff>76200</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3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935567</xdr:colOff>
          <xdr:row>10</xdr:row>
          <xdr:rowOff>207433</xdr:rowOff>
        </xdr:from>
        <xdr:to>
          <xdr:col>1</xdr:col>
          <xdr:colOff>1722967</xdr:colOff>
          <xdr:row>12</xdr:row>
          <xdr:rowOff>59267</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3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587829</xdr:colOff>
      <xdr:row>8</xdr:row>
      <xdr:rowOff>174172</xdr:rowOff>
    </xdr:from>
    <xdr:ext cx="2111829" cy="228600"/>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587829" y="1654629"/>
          <a:ext cx="2111829"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a:t>Group Insurance Benefits</a:t>
          </a:r>
        </a:p>
      </xdr:txBody>
    </xdr:sp>
    <xdr:clientData/>
  </xdr:oneCellAnchor>
  <xdr:oneCellAnchor>
    <xdr:from>
      <xdr:col>0</xdr:col>
      <xdr:colOff>587829</xdr:colOff>
      <xdr:row>9</xdr:row>
      <xdr:rowOff>141515</xdr:rowOff>
    </xdr:from>
    <xdr:ext cx="8327571" cy="1099458"/>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587829" y="1807029"/>
          <a:ext cx="8327571" cy="1099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3200" b="1">
              <a:solidFill>
                <a:schemeClr val="accent5">
                  <a:lumMod val="75000"/>
                </a:schemeClr>
              </a:solidFill>
            </a:rPr>
            <a:t>Complete Cost Analysis</a:t>
          </a:r>
          <a:r>
            <a:rPr lang="en-US" sz="3200" b="1" baseline="0">
              <a:solidFill>
                <a:schemeClr val="accent5">
                  <a:lumMod val="75000"/>
                </a:schemeClr>
              </a:solidFill>
            </a:rPr>
            <a:t> for Core and Voluntary Group Benefits</a:t>
          </a:r>
          <a:endParaRPr lang="en-US" sz="3200" b="1">
            <a:solidFill>
              <a:schemeClr val="accent5">
                <a:lumMod val="75000"/>
              </a:schemeClr>
            </a:solidFill>
          </a:endParaRPr>
        </a:p>
      </xdr:txBody>
    </xdr:sp>
    <xdr:clientData/>
  </xdr:oneCellAnchor>
  <xdr:oneCellAnchor>
    <xdr:from>
      <xdr:col>0</xdr:col>
      <xdr:colOff>316533</xdr:colOff>
      <xdr:row>32</xdr:row>
      <xdr:rowOff>96277</xdr:rowOff>
    </xdr:from>
    <xdr:ext cx="7055515" cy="534757"/>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316533" y="7534848"/>
          <a:ext cx="7055515" cy="534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baseline="0">
              <a:solidFill>
                <a:schemeClr val="tx1">
                  <a:lumMod val="65000"/>
                  <a:lumOff val="35000"/>
                </a:schemeClr>
              </a:solidFill>
            </a:rPr>
            <a:t>This analysis is a reflection of information Providence Benefits LLC has received from our carrier partnerships. While the intention of this analysis is to provide simplicity to the prospect's decision making process, please refer to official carrier proposals for the most accurate and detailed information.</a:t>
          </a:r>
          <a:endParaRPr lang="en-US" sz="1100" b="1">
            <a:solidFill>
              <a:schemeClr val="tx1">
                <a:lumMod val="65000"/>
                <a:lumOff val="35000"/>
              </a:schemeClr>
            </a:solidFill>
          </a:endParaRPr>
        </a:p>
      </xdr:txBody>
    </xdr:sp>
    <xdr:clientData/>
  </xdr:oneCellAnchor>
  <xdr:twoCellAnchor>
    <xdr:from>
      <xdr:col>10</xdr:col>
      <xdr:colOff>1034144</xdr:colOff>
      <xdr:row>16</xdr:row>
      <xdr:rowOff>32657</xdr:rowOff>
    </xdr:from>
    <xdr:to>
      <xdr:col>11</xdr:col>
      <xdr:colOff>1611087</xdr:colOff>
      <xdr:row>24</xdr:row>
      <xdr:rowOff>21773</xdr:rowOff>
    </xdr:to>
    <xdr:sp macro="" textlink="">
      <xdr:nvSpPr>
        <xdr:cNvPr id="11" name="Hexagon 10">
          <a:extLst>
            <a:ext uri="{FF2B5EF4-FFF2-40B4-BE49-F238E27FC236}">
              <a16:creationId xmlns:a16="http://schemas.microsoft.com/office/drawing/2014/main" id="{00000000-0008-0000-0400-00000B000000}"/>
            </a:ext>
          </a:extLst>
        </xdr:cNvPr>
        <xdr:cNvSpPr/>
      </xdr:nvSpPr>
      <xdr:spPr>
        <a:xfrm>
          <a:off x="7424058" y="3145971"/>
          <a:ext cx="2188029" cy="1959431"/>
        </a:xfrm>
        <a:prstGeom prst="hexagon">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8</xdr:col>
      <xdr:colOff>446314</xdr:colOff>
      <xdr:row>20</xdr:row>
      <xdr:rowOff>130628</xdr:rowOff>
    </xdr:from>
    <xdr:to>
      <xdr:col>10</xdr:col>
      <xdr:colOff>1415143</xdr:colOff>
      <xdr:row>27</xdr:row>
      <xdr:rowOff>185058</xdr:rowOff>
    </xdr:to>
    <xdr:sp macro="" textlink="">
      <xdr:nvSpPr>
        <xdr:cNvPr id="12" name="Hexagon 11">
          <a:extLst>
            <a:ext uri="{FF2B5EF4-FFF2-40B4-BE49-F238E27FC236}">
              <a16:creationId xmlns:a16="http://schemas.microsoft.com/office/drawing/2014/main" id="{00000000-0008-0000-0400-00000C000000}"/>
            </a:ext>
          </a:extLst>
        </xdr:cNvPr>
        <xdr:cNvSpPr/>
      </xdr:nvSpPr>
      <xdr:spPr>
        <a:xfrm>
          <a:off x="5617028" y="4212771"/>
          <a:ext cx="2188029" cy="1948544"/>
        </a:xfrm>
        <a:prstGeom prst="hexagon">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1087000</xdr:colOff>
      <xdr:row>24</xdr:row>
      <xdr:rowOff>165825</xdr:rowOff>
    </xdr:from>
    <xdr:to>
      <xdr:col>11</xdr:col>
      <xdr:colOff>1688978</xdr:colOff>
      <xdr:row>31</xdr:row>
      <xdr:rowOff>23464</xdr:rowOff>
    </xdr:to>
    <xdr:sp macro="" textlink="">
      <xdr:nvSpPr>
        <xdr:cNvPr id="14" name="Hexagon 13">
          <a:extLst>
            <a:ext uri="{FF2B5EF4-FFF2-40B4-BE49-F238E27FC236}">
              <a16:creationId xmlns:a16="http://schemas.microsoft.com/office/drawing/2014/main" id="{00000000-0008-0000-0400-00000E000000}"/>
            </a:ext>
          </a:extLst>
        </xdr:cNvPr>
        <xdr:cNvSpPr/>
      </xdr:nvSpPr>
      <xdr:spPr>
        <a:xfrm>
          <a:off x="7814371" y="5249454"/>
          <a:ext cx="2289264" cy="1991239"/>
        </a:xfrm>
        <a:prstGeom prst="hexagon">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446316</xdr:colOff>
      <xdr:row>24</xdr:row>
      <xdr:rowOff>174171</xdr:rowOff>
    </xdr:from>
    <xdr:to>
      <xdr:col>9</xdr:col>
      <xdr:colOff>195945</xdr:colOff>
      <xdr:row>30</xdr:row>
      <xdr:rowOff>293915</xdr:rowOff>
    </xdr:to>
    <xdr:sp macro="" textlink="">
      <xdr:nvSpPr>
        <xdr:cNvPr id="15" name="Hexagon 14">
          <a:extLst>
            <a:ext uri="{FF2B5EF4-FFF2-40B4-BE49-F238E27FC236}">
              <a16:creationId xmlns:a16="http://schemas.microsoft.com/office/drawing/2014/main" id="{00000000-0008-0000-0400-00000F000000}"/>
            </a:ext>
          </a:extLst>
        </xdr:cNvPr>
        <xdr:cNvSpPr/>
      </xdr:nvSpPr>
      <xdr:spPr>
        <a:xfrm>
          <a:off x="3788230" y="5257800"/>
          <a:ext cx="2188029" cy="1948544"/>
        </a:xfrm>
        <a:prstGeom prst="hexagon">
          <a:avLst/>
        </a:prstGeom>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246944</xdr:colOff>
      <xdr:row>6</xdr:row>
      <xdr:rowOff>246944</xdr:rowOff>
    </xdr:from>
    <xdr:to>
      <xdr:col>4</xdr:col>
      <xdr:colOff>1658054</xdr:colOff>
      <xdr:row>6</xdr:row>
      <xdr:rowOff>710797</xdr:rowOff>
    </xdr:to>
    <xdr:pic>
      <xdr:nvPicPr>
        <xdr:cNvPr id="2" name="Picture 1">
          <a:extLst>
            <a:ext uri="{FF2B5EF4-FFF2-40B4-BE49-F238E27FC236}">
              <a16:creationId xmlns:a16="http://schemas.microsoft.com/office/drawing/2014/main" id="{BC04FEF4-2FB9-49FA-992E-0C0611767C0C}"/>
            </a:ext>
          </a:extLst>
        </xdr:cNvPr>
        <xdr:cNvPicPr>
          <a:picLocks noChangeAspect="1"/>
        </xdr:cNvPicPr>
      </xdr:nvPicPr>
      <xdr:blipFill>
        <a:blip xmlns:r="http://schemas.openxmlformats.org/officeDocument/2006/relationships" r:embed="rId1"/>
        <a:stretch>
          <a:fillRect/>
        </a:stretch>
      </xdr:blipFill>
      <xdr:spPr>
        <a:xfrm>
          <a:off x="4981222" y="2300111"/>
          <a:ext cx="1411110" cy="463853"/>
        </a:xfrm>
        <a:prstGeom prst="rect">
          <a:avLst/>
        </a:prstGeom>
      </xdr:spPr>
    </xdr:pic>
    <xdr:clientData/>
  </xdr:twoCellAnchor>
  <xdr:twoCellAnchor editAs="oneCell">
    <xdr:from>
      <xdr:col>6</xdr:col>
      <xdr:colOff>155222</xdr:colOff>
      <xdr:row>6</xdr:row>
      <xdr:rowOff>14111</xdr:rowOff>
    </xdr:from>
    <xdr:to>
      <xdr:col>6</xdr:col>
      <xdr:colOff>1816179</xdr:colOff>
      <xdr:row>6</xdr:row>
      <xdr:rowOff>903109</xdr:rowOff>
    </xdr:to>
    <xdr:pic>
      <xdr:nvPicPr>
        <xdr:cNvPr id="3" name="Picture 2">
          <a:extLst>
            <a:ext uri="{FF2B5EF4-FFF2-40B4-BE49-F238E27FC236}">
              <a16:creationId xmlns:a16="http://schemas.microsoft.com/office/drawing/2014/main" id="{9A2093F3-5102-4EC1-BD67-78976F53CFBC}"/>
            </a:ext>
          </a:extLst>
        </xdr:cNvPr>
        <xdr:cNvPicPr>
          <a:picLocks noChangeAspect="1"/>
        </xdr:cNvPicPr>
      </xdr:nvPicPr>
      <xdr:blipFill>
        <a:blip xmlns:r="http://schemas.openxmlformats.org/officeDocument/2006/relationships" r:embed="rId2"/>
        <a:stretch>
          <a:fillRect/>
        </a:stretch>
      </xdr:blipFill>
      <xdr:spPr>
        <a:xfrm>
          <a:off x="8798277" y="2067278"/>
          <a:ext cx="1660957" cy="888998"/>
        </a:xfrm>
        <a:prstGeom prst="rect">
          <a:avLst/>
        </a:prstGeom>
      </xdr:spPr>
    </xdr:pic>
    <xdr:clientData/>
  </xdr:twoCellAnchor>
  <xdr:twoCellAnchor editAs="oneCell">
    <xdr:from>
      <xdr:col>5</xdr:col>
      <xdr:colOff>35277</xdr:colOff>
      <xdr:row>6</xdr:row>
      <xdr:rowOff>119944</xdr:rowOff>
    </xdr:from>
    <xdr:to>
      <xdr:col>5</xdr:col>
      <xdr:colOff>1947334</xdr:colOff>
      <xdr:row>6</xdr:row>
      <xdr:rowOff>825497</xdr:rowOff>
    </xdr:to>
    <xdr:pic>
      <xdr:nvPicPr>
        <xdr:cNvPr id="4" name="Picture 3">
          <a:extLst>
            <a:ext uri="{FF2B5EF4-FFF2-40B4-BE49-F238E27FC236}">
              <a16:creationId xmlns:a16="http://schemas.microsoft.com/office/drawing/2014/main" id="{51DC6BA7-AE07-42C0-BE9C-B8A2609D7C50}"/>
            </a:ext>
          </a:extLst>
        </xdr:cNvPr>
        <xdr:cNvPicPr>
          <a:picLocks noChangeAspect="1"/>
        </xdr:cNvPicPr>
      </xdr:nvPicPr>
      <xdr:blipFill>
        <a:blip xmlns:r="http://schemas.openxmlformats.org/officeDocument/2006/relationships" r:embed="rId3"/>
        <a:stretch>
          <a:fillRect/>
        </a:stretch>
      </xdr:blipFill>
      <xdr:spPr>
        <a:xfrm>
          <a:off x="6723944" y="2173111"/>
          <a:ext cx="1912057" cy="705553"/>
        </a:xfrm>
        <a:prstGeom prst="rect">
          <a:avLst/>
        </a:prstGeom>
      </xdr:spPr>
    </xdr:pic>
    <xdr:clientData/>
  </xdr:twoCellAnchor>
  <xdr:twoCellAnchor editAs="oneCell">
    <xdr:from>
      <xdr:col>7</xdr:col>
      <xdr:colOff>232833</xdr:colOff>
      <xdr:row>6</xdr:row>
      <xdr:rowOff>7056</xdr:rowOff>
    </xdr:from>
    <xdr:to>
      <xdr:col>7</xdr:col>
      <xdr:colOff>1778000</xdr:colOff>
      <xdr:row>6</xdr:row>
      <xdr:rowOff>910167</xdr:rowOff>
    </xdr:to>
    <xdr:pic>
      <xdr:nvPicPr>
        <xdr:cNvPr id="5" name="Picture 4">
          <a:extLst>
            <a:ext uri="{FF2B5EF4-FFF2-40B4-BE49-F238E27FC236}">
              <a16:creationId xmlns:a16="http://schemas.microsoft.com/office/drawing/2014/main" id="{AB417699-35A7-4386-BC93-3AB35DC41584}"/>
            </a:ext>
          </a:extLst>
        </xdr:cNvPr>
        <xdr:cNvPicPr>
          <a:picLocks noChangeAspect="1"/>
        </xdr:cNvPicPr>
      </xdr:nvPicPr>
      <xdr:blipFill>
        <a:blip xmlns:r="http://schemas.openxmlformats.org/officeDocument/2006/relationships" r:embed="rId4"/>
        <a:stretch>
          <a:fillRect/>
        </a:stretch>
      </xdr:blipFill>
      <xdr:spPr>
        <a:xfrm>
          <a:off x="10830278" y="2060223"/>
          <a:ext cx="1545167" cy="903111"/>
        </a:xfrm>
        <a:prstGeom prst="rect">
          <a:avLst/>
        </a:prstGeom>
      </xdr:spPr>
    </xdr:pic>
    <xdr:clientData/>
  </xdr:twoCellAnchor>
  <xdr:twoCellAnchor editAs="oneCell">
    <xdr:from>
      <xdr:col>8</xdr:col>
      <xdr:colOff>310445</xdr:colOff>
      <xdr:row>6</xdr:row>
      <xdr:rowOff>204611</xdr:rowOff>
    </xdr:from>
    <xdr:to>
      <xdr:col>8</xdr:col>
      <xdr:colOff>1734811</xdr:colOff>
      <xdr:row>6</xdr:row>
      <xdr:rowOff>663222</xdr:rowOff>
    </xdr:to>
    <xdr:pic>
      <xdr:nvPicPr>
        <xdr:cNvPr id="6" name="Picture 5">
          <a:extLst>
            <a:ext uri="{FF2B5EF4-FFF2-40B4-BE49-F238E27FC236}">
              <a16:creationId xmlns:a16="http://schemas.microsoft.com/office/drawing/2014/main" id="{F64A8145-07CD-4291-96F0-E7197B072E3E}"/>
            </a:ext>
          </a:extLst>
        </xdr:cNvPr>
        <xdr:cNvPicPr>
          <a:picLocks noChangeAspect="1"/>
        </xdr:cNvPicPr>
      </xdr:nvPicPr>
      <xdr:blipFill>
        <a:blip xmlns:r="http://schemas.openxmlformats.org/officeDocument/2006/relationships" r:embed="rId5"/>
        <a:stretch>
          <a:fillRect/>
        </a:stretch>
      </xdr:blipFill>
      <xdr:spPr>
        <a:xfrm>
          <a:off x="12862278" y="2257778"/>
          <a:ext cx="1424366" cy="4586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275166</xdr:colOff>
      <xdr:row>5</xdr:row>
      <xdr:rowOff>197556</xdr:rowOff>
    </xdr:from>
    <xdr:to>
      <xdr:col>8</xdr:col>
      <xdr:colOff>1699532</xdr:colOff>
      <xdr:row>5</xdr:row>
      <xdr:rowOff>656167</xdr:rowOff>
    </xdr:to>
    <xdr:pic>
      <xdr:nvPicPr>
        <xdr:cNvPr id="4" name="Picture 3">
          <a:extLst>
            <a:ext uri="{FF2B5EF4-FFF2-40B4-BE49-F238E27FC236}">
              <a16:creationId xmlns:a16="http://schemas.microsoft.com/office/drawing/2014/main" id="{AE8BAF88-3F79-43D2-9BAB-7B897A691717}"/>
            </a:ext>
          </a:extLst>
        </xdr:cNvPr>
        <xdr:cNvPicPr>
          <a:picLocks noChangeAspect="1"/>
        </xdr:cNvPicPr>
      </xdr:nvPicPr>
      <xdr:blipFill>
        <a:blip xmlns:r="http://schemas.openxmlformats.org/officeDocument/2006/relationships" r:embed="rId1"/>
        <a:stretch>
          <a:fillRect/>
        </a:stretch>
      </xdr:blipFill>
      <xdr:spPr>
        <a:xfrm>
          <a:off x="12918721" y="1509889"/>
          <a:ext cx="1424366" cy="458611"/>
        </a:xfrm>
        <a:prstGeom prst="rect">
          <a:avLst/>
        </a:prstGeom>
      </xdr:spPr>
    </xdr:pic>
    <xdr:clientData/>
  </xdr:twoCellAnchor>
  <xdr:twoCellAnchor editAs="oneCell">
    <xdr:from>
      <xdr:col>6</xdr:col>
      <xdr:colOff>134987</xdr:colOff>
      <xdr:row>5</xdr:row>
      <xdr:rowOff>14113</xdr:rowOff>
    </xdr:from>
    <xdr:to>
      <xdr:col>6</xdr:col>
      <xdr:colOff>1795944</xdr:colOff>
      <xdr:row>5</xdr:row>
      <xdr:rowOff>903111</xdr:rowOff>
    </xdr:to>
    <xdr:pic>
      <xdr:nvPicPr>
        <xdr:cNvPr id="5" name="Picture 4">
          <a:extLst>
            <a:ext uri="{FF2B5EF4-FFF2-40B4-BE49-F238E27FC236}">
              <a16:creationId xmlns:a16="http://schemas.microsoft.com/office/drawing/2014/main" id="{11080883-10BB-141C-CDC5-B46129D731F8}"/>
            </a:ext>
          </a:extLst>
        </xdr:cNvPr>
        <xdr:cNvPicPr>
          <a:picLocks noChangeAspect="1"/>
        </xdr:cNvPicPr>
      </xdr:nvPicPr>
      <xdr:blipFill>
        <a:blip xmlns:r="http://schemas.openxmlformats.org/officeDocument/2006/relationships" r:embed="rId2"/>
        <a:stretch>
          <a:fillRect/>
        </a:stretch>
      </xdr:blipFill>
      <xdr:spPr>
        <a:xfrm>
          <a:off x="8869765" y="1326446"/>
          <a:ext cx="1660957" cy="888998"/>
        </a:xfrm>
        <a:prstGeom prst="rect">
          <a:avLst/>
        </a:prstGeom>
      </xdr:spPr>
    </xdr:pic>
    <xdr:clientData/>
  </xdr:twoCellAnchor>
  <xdr:twoCellAnchor editAs="oneCell">
    <xdr:from>
      <xdr:col>5</xdr:col>
      <xdr:colOff>14111</xdr:colOff>
      <xdr:row>5</xdr:row>
      <xdr:rowOff>112891</xdr:rowOff>
    </xdr:from>
    <xdr:to>
      <xdr:col>5</xdr:col>
      <xdr:colOff>1926168</xdr:colOff>
      <xdr:row>5</xdr:row>
      <xdr:rowOff>818444</xdr:rowOff>
    </xdr:to>
    <xdr:pic>
      <xdr:nvPicPr>
        <xdr:cNvPr id="9" name="Picture 8">
          <a:extLst>
            <a:ext uri="{FF2B5EF4-FFF2-40B4-BE49-F238E27FC236}">
              <a16:creationId xmlns:a16="http://schemas.microsoft.com/office/drawing/2014/main" id="{EC7E890F-180C-25AE-FDF3-98E3A4E83A24}"/>
            </a:ext>
          </a:extLst>
        </xdr:cNvPr>
        <xdr:cNvPicPr>
          <a:picLocks noChangeAspect="1"/>
        </xdr:cNvPicPr>
      </xdr:nvPicPr>
      <xdr:blipFill>
        <a:blip xmlns:r="http://schemas.openxmlformats.org/officeDocument/2006/relationships" r:embed="rId3"/>
        <a:stretch>
          <a:fillRect/>
        </a:stretch>
      </xdr:blipFill>
      <xdr:spPr>
        <a:xfrm>
          <a:off x="6794499" y="1425224"/>
          <a:ext cx="1912057" cy="705553"/>
        </a:xfrm>
        <a:prstGeom prst="rect">
          <a:avLst/>
        </a:prstGeom>
      </xdr:spPr>
    </xdr:pic>
    <xdr:clientData/>
  </xdr:twoCellAnchor>
  <xdr:twoCellAnchor editAs="oneCell">
    <xdr:from>
      <xdr:col>4</xdr:col>
      <xdr:colOff>275168</xdr:colOff>
      <xdr:row>5</xdr:row>
      <xdr:rowOff>261837</xdr:rowOff>
    </xdr:from>
    <xdr:to>
      <xdr:col>4</xdr:col>
      <xdr:colOff>1686278</xdr:colOff>
      <xdr:row>5</xdr:row>
      <xdr:rowOff>725690</xdr:rowOff>
    </xdr:to>
    <xdr:pic>
      <xdr:nvPicPr>
        <xdr:cNvPr id="11" name="Picture 10">
          <a:extLst>
            <a:ext uri="{FF2B5EF4-FFF2-40B4-BE49-F238E27FC236}">
              <a16:creationId xmlns:a16="http://schemas.microsoft.com/office/drawing/2014/main" id="{CE0286DE-1F5A-17A5-DFB5-D5970DD8906D}"/>
            </a:ext>
          </a:extLst>
        </xdr:cNvPr>
        <xdr:cNvPicPr>
          <a:picLocks noChangeAspect="1"/>
        </xdr:cNvPicPr>
      </xdr:nvPicPr>
      <xdr:blipFill>
        <a:blip xmlns:r="http://schemas.openxmlformats.org/officeDocument/2006/relationships" r:embed="rId4"/>
        <a:stretch>
          <a:fillRect/>
        </a:stretch>
      </xdr:blipFill>
      <xdr:spPr>
        <a:xfrm>
          <a:off x="5101168" y="1574170"/>
          <a:ext cx="1411110" cy="463853"/>
        </a:xfrm>
        <a:prstGeom prst="rect">
          <a:avLst/>
        </a:prstGeom>
      </xdr:spPr>
    </xdr:pic>
    <xdr:clientData/>
  </xdr:twoCellAnchor>
  <xdr:twoCellAnchor editAs="oneCell">
    <xdr:from>
      <xdr:col>7</xdr:col>
      <xdr:colOff>183444</xdr:colOff>
      <xdr:row>5</xdr:row>
      <xdr:rowOff>7056</xdr:rowOff>
    </xdr:from>
    <xdr:to>
      <xdr:col>7</xdr:col>
      <xdr:colOff>1728611</xdr:colOff>
      <xdr:row>5</xdr:row>
      <xdr:rowOff>910167</xdr:rowOff>
    </xdr:to>
    <xdr:pic>
      <xdr:nvPicPr>
        <xdr:cNvPr id="12" name="Picture 11">
          <a:extLst>
            <a:ext uri="{FF2B5EF4-FFF2-40B4-BE49-F238E27FC236}">
              <a16:creationId xmlns:a16="http://schemas.microsoft.com/office/drawing/2014/main" id="{07B3B682-1A11-20E5-948E-A9A5973AF16A}"/>
            </a:ext>
          </a:extLst>
        </xdr:cNvPr>
        <xdr:cNvPicPr>
          <a:picLocks noChangeAspect="1"/>
        </xdr:cNvPicPr>
      </xdr:nvPicPr>
      <xdr:blipFill>
        <a:blip xmlns:r="http://schemas.openxmlformats.org/officeDocument/2006/relationships" r:embed="rId5"/>
        <a:stretch>
          <a:fillRect/>
        </a:stretch>
      </xdr:blipFill>
      <xdr:spPr>
        <a:xfrm>
          <a:off x="10872611" y="1319389"/>
          <a:ext cx="1545167" cy="90311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324556</xdr:colOff>
      <xdr:row>5</xdr:row>
      <xdr:rowOff>197556</xdr:rowOff>
    </xdr:from>
    <xdr:to>
      <xdr:col>8</xdr:col>
      <xdr:colOff>1748922</xdr:colOff>
      <xdr:row>5</xdr:row>
      <xdr:rowOff>656167</xdr:rowOff>
    </xdr:to>
    <xdr:pic>
      <xdr:nvPicPr>
        <xdr:cNvPr id="6" name="Picture 5">
          <a:extLst>
            <a:ext uri="{FF2B5EF4-FFF2-40B4-BE49-F238E27FC236}">
              <a16:creationId xmlns:a16="http://schemas.microsoft.com/office/drawing/2014/main" id="{04EE0751-CE46-4DF8-86E5-3A9DB692CA4C}"/>
            </a:ext>
          </a:extLst>
        </xdr:cNvPr>
        <xdr:cNvPicPr>
          <a:picLocks noChangeAspect="1"/>
        </xdr:cNvPicPr>
      </xdr:nvPicPr>
      <xdr:blipFill>
        <a:blip xmlns:r="http://schemas.openxmlformats.org/officeDocument/2006/relationships" r:embed="rId1"/>
        <a:stretch>
          <a:fillRect/>
        </a:stretch>
      </xdr:blipFill>
      <xdr:spPr>
        <a:xfrm>
          <a:off x="12968111" y="1509889"/>
          <a:ext cx="1424366" cy="458611"/>
        </a:xfrm>
        <a:prstGeom prst="rect">
          <a:avLst/>
        </a:prstGeom>
      </xdr:spPr>
    </xdr:pic>
    <xdr:clientData/>
  </xdr:twoCellAnchor>
  <xdr:twoCellAnchor editAs="oneCell">
    <xdr:from>
      <xdr:col>6</xdr:col>
      <xdr:colOff>127000</xdr:colOff>
      <xdr:row>5</xdr:row>
      <xdr:rowOff>7056</xdr:rowOff>
    </xdr:from>
    <xdr:to>
      <xdr:col>6</xdr:col>
      <xdr:colOff>1787957</xdr:colOff>
      <xdr:row>5</xdr:row>
      <xdr:rowOff>896054</xdr:rowOff>
    </xdr:to>
    <xdr:pic>
      <xdr:nvPicPr>
        <xdr:cNvPr id="7" name="Picture 6">
          <a:extLst>
            <a:ext uri="{FF2B5EF4-FFF2-40B4-BE49-F238E27FC236}">
              <a16:creationId xmlns:a16="http://schemas.microsoft.com/office/drawing/2014/main" id="{DFD98C0E-53A9-40A1-B1D3-724B39382A30}"/>
            </a:ext>
          </a:extLst>
        </xdr:cNvPr>
        <xdr:cNvPicPr>
          <a:picLocks noChangeAspect="1"/>
        </xdr:cNvPicPr>
      </xdr:nvPicPr>
      <xdr:blipFill>
        <a:blip xmlns:r="http://schemas.openxmlformats.org/officeDocument/2006/relationships" r:embed="rId2"/>
        <a:stretch>
          <a:fillRect/>
        </a:stretch>
      </xdr:blipFill>
      <xdr:spPr>
        <a:xfrm>
          <a:off x="8861778" y="1319389"/>
          <a:ext cx="1660957" cy="888998"/>
        </a:xfrm>
        <a:prstGeom prst="rect">
          <a:avLst/>
        </a:prstGeom>
      </xdr:spPr>
    </xdr:pic>
    <xdr:clientData/>
  </xdr:twoCellAnchor>
  <xdr:twoCellAnchor editAs="oneCell">
    <xdr:from>
      <xdr:col>7</xdr:col>
      <xdr:colOff>211666</xdr:colOff>
      <xdr:row>5</xdr:row>
      <xdr:rowOff>7056</xdr:rowOff>
    </xdr:from>
    <xdr:to>
      <xdr:col>7</xdr:col>
      <xdr:colOff>1756833</xdr:colOff>
      <xdr:row>5</xdr:row>
      <xdr:rowOff>910167</xdr:rowOff>
    </xdr:to>
    <xdr:pic>
      <xdr:nvPicPr>
        <xdr:cNvPr id="8" name="Picture 7">
          <a:extLst>
            <a:ext uri="{FF2B5EF4-FFF2-40B4-BE49-F238E27FC236}">
              <a16:creationId xmlns:a16="http://schemas.microsoft.com/office/drawing/2014/main" id="{AF5374E7-9FF2-4E10-9D63-C8C77BCAD7A5}"/>
            </a:ext>
          </a:extLst>
        </xdr:cNvPr>
        <xdr:cNvPicPr>
          <a:picLocks noChangeAspect="1"/>
        </xdr:cNvPicPr>
      </xdr:nvPicPr>
      <xdr:blipFill>
        <a:blip xmlns:r="http://schemas.openxmlformats.org/officeDocument/2006/relationships" r:embed="rId3"/>
        <a:stretch>
          <a:fillRect/>
        </a:stretch>
      </xdr:blipFill>
      <xdr:spPr>
        <a:xfrm>
          <a:off x="10900833" y="1319389"/>
          <a:ext cx="1545167" cy="903111"/>
        </a:xfrm>
        <a:prstGeom prst="rect">
          <a:avLst/>
        </a:prstGeom>
      </xdr:spPr>
    </xdr:pic>
    <xdr:clientData/>
  </xdr:twoCellAnchor>
  <xdr:twoCellAnchor editAs="oneCell">
    <xdr:from>
      <xdr:col>5</xdr:col>
      <xdr:colOff>35278</xdr:colOff>
      <xdr:row>5</xdr:row>
      <xdr:rowOff>98778</xdr:rowOff>
    </xdr:from>
    <xdr:to>
      <xdr:col>5</xdr:col>
      <xdr:colOff>1947335</xdr:colOff>
      <xdr:row>5</xdr:row>
      <xdr:rowOff>804331</xdr:rowOff>
    </xdr:to>
    <xdr:pic>
      <xdr:nvPicPr>
        <xdr:cNvPr id="9" name="Picture 8">
          <a:extLst>
            <a:ext uri="{FF2B5EF4-FFF2-40B4-BE49-F238E27FC236}">
              <a16:creationId xmlns:a16="http://schemas.microsoft.com/office/drawing/2014/main" id="{F973E6A3-5A66-4A8C-9BA7-DFD7E45BA19F}"/>
            </a:ext>
          </a:extLst>
        </xdr:cNvPr>
        <xdr:cNvPicPr>
          <a:picLocks noChangeAspect="1"/>
        </xdr:cNvPicPr>
      </xdr:nvPicPr>
      <xdr:blipFill>
        <a:blip xmlns:r="http://schemas.openxmlformats.org/officeDocument/2006/relationships" r:embed="rId4"/>
        <a:stretch>
          <a:fillRect/>
        </a:stretch>
      </xdr:blipFill>
      <xdr:spPr>
        <a:xfrm>
          <a:off x="6815666" y="1411111"/>
          <a:ext cx="1912057" cy="705553"/>
        </a:xfrm>
        <a:prstGeom prst="rect">
          <a:avLst/>
        </a:prstGeom>
      </xdr:spPr>
    </xdr:pic>
    <xdr:clientData/>
  </xdr:twoCellAnchor>
  <xdr:twoCellAnchor editAs="oneCell">
    <xdr:from>
      <xdr:col>4</xdr:col>
      <xdr:colOff>296333</xdr:colOff>
      <xdr:row>5</xdr:row>
      <xdr:rowOff>275167</xdr:rowOff>
    </xdr:from>
    <xdr:to>
      <xdr:col>4</xdr:col>
      <xdr:colOff>1707443</xdr:colOff>
      <xdr:row>5</xdr:row>
      <xdr:rowOff>739020</xdr:rowOff>
    </xdr:to>
    <xdr:pic>
      <xdr:nvPicPr>
        <xdr:cNvPr id="11" name="Picture 10">
          <a:extLst>
            <a:ext uri="{FF2B5EF4-FFF2-40B4-BE49-F238E27FC236}">
              <a16:creationId xmlns:a16="http://schemas.microsoft.com/office/drawing/2014/main" id="{4D5E207C-5AB4-4F44-978A-12A2C767796E}"/>
            </a:ext>
          </a:extLst>
        </xdr:cNvPr>
        <xdr:cNvPicPr>
          <a:picLocks noChangeAspect="1"/>
        </xdr:cNvPicPr>
      </xdr:nvPicPr>
      <xdr:blipFill>
        <a:blip xmlns:r="http://schemas.openxmlformats.org/officeDocument/2006/relationships" r:embed="rId5"/>
        <a:stretch>
          <a:fillRect/>
        </a:stretch>
      </xdr:blipFill>
      <xdr:spPr>
        <a:xfrm>
          <a:off x="5122333" y="1587500"/>
          <a:ext cx="1411110" cy="46385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148166</xdr:colOff>
      <xdr:row>5</xdr:row>
      <xdr:rowOff>21167</xdr:rowOff>
    </xdr:from>
    <xdr:to>
      <xdr:col>6</xdr:col>
      <xdr:colOff>1809123</xdr:colOff>
      <xdr:row>5</xdr:row>
      <xdr:rowOff>910165</xdr:rowOff>
    </xdr:to>
    <xdr:pic>
      <xdr:nvPicPr>
        <xdr:cNvPr id="6" name="Picture 5">
          <a:extLst>
            <a:ext uri="{FF2B5EF4-FFF2-40B4-BE49-F238E27FC236}">
              <a16:creationId xmlns:a16="http://schemas.microsoft.com/office/drawing/2014/main" id="{F18A660C-3533-4397-B921-83F58FDE5446}"/>
            </a:ext>
          </a:extLst>
        </xdr:cNvPr>
        <xdr:cNvPicPr>
          <a:picLocks noChangeAspect="1"/>
        </xdr:cNvPicPr>
      </xdr:nvPicPr>
      <xdr:blipFill>
        <a:blip xmlns:r="http://schemas.openxmlformats.org/officeDocument/2006/relationships" r:embed="rId1"/>
        <a:stretch>
          <a:fillRect/>
        </a:stretch>
      </xdr:blipFill>
      <xdr:spPr>
        <a:xfrm>
          <a:off x="8882944" y="1333500"/>
          <a:ext cx="1660957" cy="888998"/>
        </a:xfrm>
        <a:prstGeom prst="rect">
          <a:avLst/>
        </a:prstGeom>
      </xdr:spPr>
    </xdr:pic>
    <xdr:clientData/>
  </xdr:twoCellAnchor>
  <xdr:twoCellAnchor editAs="oneCell">
    <xdr:from>
      <xdr:col>7</xdr:col>
      <xdr:colOff>183445</xdr:colOff>
      <xdr:row>5</xdr:row>
      <xdr:rowOff>14111</xdr:rowOff>
    </xdr:from>
    <xdr:to>
      <xdr:col>7</xdr:col>
      <xdr:colOff>1728612</xdr:colOff>
      <xdr:row>5</xdr:row>
      <xdr:rowOff>917222</xdr:rowOff>
    </xdr:to>
    <xdr:pic>
      <xdr:nvPicPr>
        <xdr:cNvPr id="7" name="Picture 6">
          <a:extLst>
            <a:ext uri="{FF2B5EF4-FFF2-40B4-BE49-F238E27FC236}">
              <a16:creationId xmlns:a16="http://schemas.microsoft.com/office/drawing/2014/main" id="{9AA1D4EB-8325-44AF-9769-7BD0CE593C3B}"/>
            </a:ext>
          </a:extLst>
        </xdr:cNvPr>
        <xdr:cNvPicPr>
          <a:picLocks noChangeAspect="1"/>
        </xdr:cNvPicPr>
      </xdr:nvPicPr>
      <xdr:blipFill>
        <a:blip xmlns:r="http://schemas.openxmlformats.org/officeDocument/2006/relationships" r:embed="rId2"/>
        <a:stretch>
          <a:fillRect/>
        </a:stretch>
      </xdr:blipFill>
      <xdr:spPr>
        <a:xfrm>
          <a:off x="10872612" y="1326444"/>
          <a:ext cx="1545167" cy="903111"/>
        </a:xfrm>
        <a:prstGeom prst="rect">
          <a:avLst/>
        </a:prstGeom>
      </xdr:spPr>
    </xdr:pic>
    <xdr:clientData/>
  </xdr:twoCellAnchor>
  <xdr:twoCellAnchor editAs="oneCell">
    <xdr:from>
      <xdr:col>8</xdr:col>
      <xdr:colOff>282222</xdr:colOff>
      <xdr:row>5</xdr:row>
      <xdr:rowOff>211666</xdr:rowOff>
    </xdr:from>
    <xdr:to>
      <xdr:col>8</xdr:col>
      <xdr:colOff>1706588</xdr:colOff>
      <xdr:row>5</xdr:row>
      <xdr:rowOff>670277</xdr:rowOff>
    </xdr:to>
    <xdr:pic>
      <xdr:nvPicPr>
        <xdr:cNvPr id="8" name="Picture 7">
          <a:extLst>
            <a:ext uri="{FF2B5EF4-FFF2-40B4-BE49-F238E27FC236}">
              <a16:creationId xmlns:a16="http://schemas.microsoft.com/office/drawing/2014/main" id="{CFA27E79-B5E3-48F9-A1C7-118C133FE67A}"/>
            </a:ext>
          </a:extLst>
        </xdr:cNvPr>
        <xdr:cNvPicPr>
          <a:picLocks noChangeAspect="1"/>
        </xdr:cNvPicPr>
      </xdr:nvPicPr>
      <xdr:blipFill>
        <a:blip xmlns:r="http://schemas.openxmlformats.org/officeDocument/2006/relationships" r:embed="rId3"/>
        <a:stretch>
          <a:fillRect/>
        </a:stretch>
      </xdr:blipFill>
      <xdr:spPr>
        <a:xfrm>
          <a:off x="12925777" y="1523999"/>
          <a:ext cx="1424366" cy="458611"/>
        </a:xfrm>
        <a:prstGeom prst="rect">
          <a:avLst/>
        </a:prstGeom>
      </xdr:spPr>
    </xdr:pic>
    <xdr:clientData/>
  </xdr:twoCellAnchor>
  <xdr:twoCellAnchor editAs="oneCell">
    <xdr:from>
      <xdr:col>5</xdr:col>
      <xdr:colOff>21167</xdr:colOff>
      <xdr:row>5</xdr:row>
      <xdr:rowOff>134055</xdr:rowOff>
    </xdr:from>
    <xdr:to>
      <xdr:col>5</xdr:col>
      <xdr:colOff>1933224</xdr:colOff>
      <xdr:row>5</xdr:row>
      <xdr:rowOff>839608</xdr:rowOff>
    </xdr:to>
    <xdr:pic>
      <xdr:nvPicPr>
        <xdr:cNvPr id="9" name="Picture 8">
          <a:extLst>
            <a:ext uri="{FF2B5EF4-FFF2-40B4-BE49-F238E27FC236}">
              <a16:creationId xmlns:a16="http://schemas.microsoft.com/office/drawing/2014/main" id="{C3743071-1D7C-439B-859C-6FE434343325}"/>
            </a:ext>
          </a:extLst>
        </xdr:cNvPr>
        <xdr:cNvPicPr>
          <a:picLocks noChangeAspect="1"/>
        </xdr:cNvPicPr>
      </xdr:nvPicPr>
      <xdr:blipFill>
        <a:blip xmlns:r="http://schemas.openxmlformats.org/officeDocument/2006/relationships" r:embed="rId4"/>
        <a:stretch>
          <a:fillRect/>
        </a:stretch>
      </xdr:blipFill>
      <xdr:spPr>
        <a:xfrm>
          <a:off x="6801555" y="1446388"/>
          <a:ext cx="1912057" cy="705553"/>
        </a:xfrm>
        <a:prstGeom prst="rect">
          <a:avLst/>
        </a:prstGeom>
      </xdr:spPr>
    </xdr:pic>
    <xdr:clientData/>
  </xdr:twoCellAnchor>
  <xdr:twoCellAnchor editAs="oneCell">
    <xdr:from>
      <xdr:col>4</xdr:col>
      <xdr:colOff>289278</xdr:colOff>
      <xdr:row>5</xdr:row>
      <xdr:rowOff>282222</xdr:rowOff>
    </xdr:from>
    <xdr:to>
      <xdr:col>4</xdr:col>
      <xdr:colOff>1700388</xdr:colOff>
      <xdr:row>5</xdr:row>
      <xdr:rowOff>746075</xdr:rowOff>
    </xdr:to>
    <xdr:pic>
      <xdr:nvPicPr>
        <xdr:cNvPr id="11" name="Picture 10">
          <a:extLst>
            <a:ext uri="{FF2B5EF4-FFF2-40B4-BE49-F238E27FC236}">
              <a16:creationId xmlns:a16="http://schemas.microsoft.com/office/drawing/2014/main" id="{FFEC742C-5919-4132-9F51-C77B369EE650}"/>
            </a:ext>
          </a:extLst>
        </xdr:cNvPr>
        <xdr:cNvPicPr>
          <a:picLocks noChangeAspect="1"/>
        </xdr:cNvPicPr>
      </xdr:nvPicPr>
      <xdr:blipFill>
        <a:blip xmlns:r="http://schemas.openxmlformats.org/officeDocument/2006/relationships" r:embed="rId5"/>
        <a:stretch>
          <a:fillRect/>
        </a:stretch>
      </xdr:blipFill>
      <xdr:spPr>
        <a:xfrm>
          <a:off x="5115278" y="1594555"/>
          <a:ext cx="1411110" cy="46385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141111</xdr:colOff>
      <xdr:row>5</xdr:row>
      <xdr:rowOff>7054</xdr:rowOff>
    </xdr:from>
    <xdr:to>
      <xdr:col>6</xdr:col>
      <xdr:colOff>1802068</xdr:colOff>
      <xdr:row>5</xdr:row>
      <xdr:rowOff>896052</xdr:rowOff>
    </xdr:to>
    <xdr:pic>
      <xdr:nvPicPr>
        <xdr:cNvPr id="6" name="Picture 5">
          <a:extLst>
            <a:ext uri="{FF2B5EF4-FFF2-40B4-BE49-F238E27FC236}">
              <a16:creationId xmlns:a16="http://schemas.microsoft.com/office/drawing/2014/main" id="{451BD01C-1F04-4313-9CED-A7DD6202A625}"/>
            </a:ext>
          </a:extLst>
        </xdr:cNvPr>
        <xdr:cNvPicPr>
          <a:picLocks noChangeAspect="1"/>
        </xdr:cNvPicPr>
      </xdr:nvPicPr>
      <xdr:blipFill>
        <a:blip xmlns:r="http://schemas.openxmlformats.org/officeDocument/2006/relationships" r:embed="rId1"/>
        <a:stretch>
          <a:fillRect/>
        </a:stretch>
      </xdr:blipFill>
      <xdr:spPr>
        <a:xfrm>
          <a:off x="8875889" y="1319387"/>
          <a:ext cx="1660957" cy="888998"/>
        </a:xfrm>
        <a:prstGeom prst="rect">
          <a:avLst/>
        </a:prstGeom>
      </xdr:spPr>
    </xdr:pic>
    <xdr:clientData/>
  </xdr:twoCellAnchor>
  <xdr:twoCellAnchor editAs="oneCell">
    <xdr:from>
      <xdr:col>7</xdr:col>
      <xdr:colOff>218722</xdr:colOff>
      <xdr:row>5</xdr:row>
      <xdr:rowOff>21167</xdr:rowOff>
    </xdr:from>
    <xdr:to>
      <xdr:col>7</xdr:col>
      <xdr:colOff>1763889</xdr:colOff>
      <xdr:row>5</xdr:row>
      <xdr:rowOff>924278</xdr:rowOff>
    </xdr:to>
    <xdr:pic>
      <xdr:nvPicPr>
        <xdr:cNvPr id="7" name="Picture 6">
          <a:extLst>
            <a:ext uri="{FF2B5EF4-FFF2-40B4-BE49-F238E27FC236}">
              <a16:creationId xmlns:a16="http://schemas.microsoft.com/office/drawing/2014/main" id="{2E52040C-DAE9-4C71-AE57-40C72C33405F}"/>
            </a:ext>
          </a:extLst>
        </xdr:cNvPr>
        <xdr:cNvPicPr>
          <a:picLocks noChangeAspect="1"/>
        </xdr:cNvPicPr>
      </xdr:nvPicPr>
      <xdr:blipFill>
        <a:blip xmlns:r="http://schemas.openxmlformats.org/officeDocument/2006/relationships" r:embed="rId2"/>
        <a:stretch>
          <a:fillRect/>
        </a:stretch>
      </xdr:blipFill>
      <xdr:spPr>
        <a:xfrm>
          <a:off x="10907889" y="1333500"/>
          <a:ext cx="1545167" cy="903111"/>
        </a:xfrm>
        <a:prstGeom prst="rect">
          <a:avLst/>
        </a:prstGeom>
      </xdr:spPr>
    </xdr:pic>
    <xdr:clientData/>
  </xdr:twoCellAnchor>
  <xdr:twoCellAnchor editAs="oneCell">
    <xdr:from>
      <xdr:col>8</xdr:col>
      <xdr:colOff>289278</xdr:colOff>
      <xdr:row>5</xdr:row>
      <xdr:rowOff>211666</xdr:rowOff>
    </xdr:from>
    <xdr:to>
      <xdr:col>8</xdr:col>
      <xdr:colOff>1713644</xdr:colOff>
      <xdr:row>5</xdr:row>
      <xdr:rowOff>670277</xdr:rowOff>
    </xdr:to>
    <xdr:pic>
      <xdr:nvPicPr>
        <xdr:cNvPr id="8" name="Picture 7">
          <a:extLst>
            <a:ext uri="{FF2B5EF4-FFF2-40B4-BE49-F238E27FC236}">
              <a16:creationId xmlns:a16="http://schemas.microsoft.com/office/drawing/2014/main" id="{CEFB7844-6207-498C-B890-BF533AA09080}"/>
            </a:ext>
          </a:extLst>
        </xdr:cNvPr>
        <xdr:cNvPicPr>
          <a:picLocks noChangeAspect="1"/>
        </xdr:cNvPicPr>
      </xdr:nvPicPr>
      <xdr:blipFill>
        <a:blip xmlns:r="http://schemas.openxmlformats.org/officeDocument/2006/relationships" r:embed="rId3"/>
        <a:stretch>
          <a:fillRect/>
        </a:stretch>
      </xdr:blipFill>
      <xdr:spPr>
        <a:xfrm>
          <a:off x="12932833" y="1523999"/>
          <a:ext cx="1424366" cy="458611"/>
        </a:xfrm>
        <a:prstGeom prst="rect">
          <a:avLst/>
        </a:prstGeom>
      </xdr:spPr>
    </xdr:pic>
    <xdr:clientData/>
  </xdr:twoCellAnchor>
  <xdr:twoCellAnchor editAs="oneCell">
    <xdr:from>
      <xdr:col>5</xdr:col>
      <xdr:colOff>35278</xdr:colOff>
      <xdr:row>5</xdr:row>
      <xdr:rowOff>98778</xdr:rowOff>
    </xdr:from>
    <xdr:to>
      <xdr:col>5</xdr:col>
      <xdr:colOff>1947335</xdr:colOff>
      <xdr:row>5</xdr:row>
      <xdr:rowOff>804331</xdr:rowOff>
    </xdr:to>
    <xdr:pic>
      <xdr:nvPicPr>
        <xdr:cNvPr id="9" name="Picture 8">
          <a:extLst>
            <a:ext uri="{FF2B5EF4-FFF2-40B4-BE49-F238E27FC236}">
              <a16:creationId xmlns:a16="http://schemas.microsoft.com/office/drawing/2014/main" id="{B1E655D9-4FBF-4386-87E1-4FB5CC2E9AE7}"/>
            </a:ext>
          </a:extLst>
        </xdr:cNvPr>
        <xdr:cNvPicPr>
          <a:picLocks noChangeAspect="1"/>
        </xdr:cNvPicPr>
      </xdr:nvPicPr>
      <xdr:blipFill>
        <a:blip xmlns:r="http://schemas.openxmlformats.org/officeDocument/2006/relationships" r:embed="rId4"/>
        <a:stretch>
          <a:fillRect/>
        </a:stretch>
      </xdr:blipFill>
      <xdr:spPr>
        <a:xfrm>
          <a:off x="6815666" y="1411111"/>
          <a:ext cx="1912057" cy="705553"/>
        </a:xfrm>
        <a:prstGeom prst="rect">
          <a:avLst/>
        </a:prstGeom>
      </xdr:spPr>
    </xdr:pic>
    <xdr:clientData/>
  </xdr:twoCellAnchor>
  <xdr:twoCellAnchor editAs="oneCell">
    <xdr:from>
      <xdr:col>4</xdr:col>
      <xdr:colOff>275166</xdr:colOff>
      <xdr:row>5</xdr:row>
      <xdr:rowOff>275167</xdr:rowOff>
    </xdr:from>
    <xdr:to>
      <xdr:col>4</xdr:col>
      <xdr:colOff>1686276</xdr:colOff>
      <xdr:row>5</xdr:row>
      <xdr:rowOff>739020</xdr:rowOff>
    </xdr:to>
    <xdr:pic>
      <xdr:nvPicPr>
        <xdr:cNvPr id="11" name="Picture 10">
          <a:extLst>
            <a:ext uri="{FF2B5EF4-FFF2-40B4-BE49-F238E27FC236}">
              <a16:creationId xmlns:a16="http://schemas.microsoft.com/office/drawing/2014/main" id="{6CD495D6-FA3C-4089-8245-2B748C89288E}"/>
            </a:ext>
          </a:extLst>
        </xdr:cNvPr>
        <xdr:cNvPicPr>
          <a:picLocks noChangeAspect="1"/>
        </xdr:cNvPicPr>
      </xdr:nvPicPr>
      <xdr:blipFill>
        <a:blip xmlns:r="http://schemas.openxmlformats.org/officeDocument/2006/relationships" r:embed="rId5"/>
        <a:stretch>
          <a:fillRect/>
        </a:stretch>
      </xdr:blipFill>
      <xdr:spPr>
        <a:xfrm>
          <a:off x="5101166" y="1587500"/>
          <a:ext cx="1411110" cy="46385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155222</xdr:colOff>
      <xdr:row>5</xdr:row>
      <xdr:rowOff>21166</xdr:rowOff>
    </xdr:from>
    <xdr:to>
      <xdr:col>6</xdr:col>
      <xdr:colOff>1816179</xdr:colOff>
      <xdr:row>5</xdr:row>
      <xdr:rowOff>910164</xdr:rowOff>
    </xdr:to>
    <xdr:pic>
      <xdr:nvPicPr>
        <xdr:cNvPr id="8" name="Picture 7">
          <a:extLst>
            <a:ext uri="{FF2B5EF4-FFF2-40B4-BE49-F238E27FC236}">
              <a16:creationId xmlns:a16="http://schemas.microsoft.com/office/drawing/2014/main" id="{2E3A28E8-D104-46D2-8ADA-D0E7BA69269C}"/>
            </a:ext>
          </a:extLst>
        </xdr:cNvPr>
        <xdr:cNvPicPr>
          <a:picLocks noChangeAspect="1"/>
        </xdr:cNvPicPr>
      </xdr:nvPicPr>
      <xdr:blipFill>
        <a:blip xmlns:r="http://schemas.openxmlformats.org/officeDocument/2006/relationships" r:embed="rId1"/>
        <a:stretch>
          <a:fillRect/>
        </a:stretch>
      </xdr:blipFill>
      <xdr:spPr>
        <a:xfrm>
          <a:off x="8939389" y="1333499"/>
          <a:ext cx="1660957" cy="888998"/>
        </a:xfrm>
        <a:prstGeom prst="rect">
          <a:avLst/>
        </a:prstGeom>
      </xdr:spPr>
    </xdr:pic>
    <xdr:clientData/>
  </xdr:twoCellAnchor>
  <xdr:twoCellAnchor editAs="oneCell">
    <xdr:from>
      <xdr:col>7</xdr:col>
      <xdr:colOff>190500</xdr:colOff>
      <xdr:row>5</xdr:row>
      <xdr:rowOff>7055</xdr:rowOff>
    </xdr:from>
    <xdr:to>
      <xdr:col>7</xdr:col>
      <xdr:colOff>1735667</xdr:colOff>
      <xdr:row>5</xdr:row>
      <xdr:rowOff>910166</xdr:rowOff>
    </xdr:to>
    <xdr:pic>
      <xdr:nvPicPr>
        <xdr:cNvPr id="9" name="Picture 8">
          <a:extLst>
            <a:ext uri="{FF2B5EF4-FFF2-40B4-BE49-F238E27FC236}">
              <a16:creationId xmlns:a16="http://schemas.microsoft.com/office/drawing/2014/main" id="{00FA5A53-D541-4676-9E45-52258675B9CD}"/>
            </a:ext>
          </a:extLst>
        </xdr:cNvPr>
        <xdr:cNvPicPr>
          <a:picLocks noChangeAspect="1"/>
        </xdr:cNvPicPr>
      </xdr:nvPicPr>
      <xdr:blipFill>
        <a:blip xmlns:r="http://schemas.openxmlformats.org/officeDocument/2006/relationships" r:embed="rId2"/>
        <a:stretch>
          <a:fillRect/>
        </a:stretch>
      </xdr:blipFill>
      <xdr:spPr>
        <a:xfrm>
          <a:off x="10929055" y="1319388"/>
          <a:ext cx="1545167" cy="903111"/>
        </a:xfrm>
        <a:prstGeom prst="rect">
          <a:avLst/>
        </a:prstGeom>
      </xdr:spPr>
    </xdr:pic>
    <xdr:clientData/>
  </xdr:twoCellAnchor>
  <xdr:twoCellAnchor editAs="oneCell">
    <xdr:from>
      <xdr:col>8</xdr:col>
      <xdr:colOff>289278</xdr:colOff>
      <xdr:row>5</xdr:row>
      <xdr:rowOff>211667</xdr:rowOff>
    </xdr:from>
    <xdr:to>
      <xdr:col>8</xdr:col>
      <xdr:colOff>1713644</xdr:colOff>
      <xdr:row>5</xdr:row>
      <xdr:rowOff>670278</xdr:rowOff>
    </xdr:to>
    <xdr:pic>
      <xdr:nvPicPr>
        <xdr:cNvPr id="10" name="Picture 9">
          <a:extLst>
            <a:ext uri="{FF2B5EF4-FFF2-40B4-BE49-F238E27FC236}">
              <a16:creationId xmlns:a16="http://schemas.microsoft.com/office/drawing/2014/main" id="{B1E547A2-983E-43C4-AB70-6869FA6D0602}"/>
            </a:ext>
          </a:extLst>
        </xdr:cNvPr>
        <xdr:cNvPicPr>
          <a:picLocks noChangeAspect="1"/>
        </xdr:cNvPicPr>
      </xdr:nvPicPr>
      <xdr:blipFill>
        <a:blip xmlns:r="http://schemas.openxmlformats.org/officeDocument/2006/relationships" r:embed="rId3"/>
        <a:stretch>
          <a:fillRect/>
        </a:stretch>
      </xdr:blipFill>
      <xdr:spPr>
        <a:xfrm>
          <a:off x="12982223" y="1524000"/>
          <a:ext cx="1424366" cy="458611"/>
        </a:xfrm>
        <a:prstGeom prst="rect">
          <a:avLst/>
        </a:prstGeom>
      </xdr:spPr>
    </xdr:pic>
    <xdr:clientData/>
  </xdr:twoCellAnchor>
  <xdr:twoCellAnchor editAs="oneCell">
    <xdr:from>
      <xdr:col>5</xdr:col>
      <xdr:colOff>28222</xdr:colOff>
      <xdr:row>5</xdr:row>
      <xdr:rowOff>112889</xdr:rowOff>
    </xdr:from>
    <xdr:to>
      <xdr:col>5</xdr:col>
      <xdr:colOff>1940279</xdr:colOff>
      <xdr:row>5</xdr:row>
      <xdr:rowOff>818442</xdr:rowOff>
    </xdr:to>
    <xdr:pic>
      <xdr:nvPicPr>
        <xdr:cNvPr id="11" name="Picture 10">
          <a:extLst>
            <a:ext uri="{FF2B5EF4-FFF2-40B4-BE49-F238E27FC236}">
              <a16:creationId xmlns:a16="http://schemas.microsoft.com/office/drawing/2014/main" id="{43613C12-4287-40E0-B2DB-12EE3AD88B0C}"/>
            </a:ext>
          </a:extLst>
        </xdr:cNvPr>
        <xdr:cNvPicPr>
          <a:picLocks noChangeAspect="1"/>
        </xdr:cNvPicPr>
      </xdr:nvPicPr>
      <xdr:blipFill>
        <a:blip xmlns:r="http://schemas.openxmlformats.org/officeDocument/2006/relationships" r:embed="rId4"/>
        <a:stretch>
          <a:fillRect/>
        </a:stretch>
      </xdr:blipFill>
      <xdr:spPr>
        <a:xfrm>
          <a:off x="6858000" y="1425222"/>
          <a:ext cx="1912057" cy="705553"/>
        </a:xfrm>
        <a:prstGeom prst="rect">
          <a:avLst/>
        </a:prstGeom>
      </xdr:spPr>
    </xdr:pic>
    <xdr:clientData/>
  </xdr:twoCellAnchor>
  <xdr:twoCellAnchor editAs="oneCell">
    <xdr:from>
      <xdr:col>4</xdr:col>
      <xdr:colOff>282222</xdr:colOff>
      <xdr:row>5</xdr:row>
      <xdr:rowOff>275167</xdr:rowOff>
    </xdr:from>
    <xdr:to>
      <xdr:col>4</xdr:col>
      <xdr:colOff>1693332</xdr:colOff>
      <xdr:row>5</xdr:row>
      <xdr:rowOff>739020</xdr:rowOff>
    </xdr:to>
    <xdr:pic>
      <xdr:nvPicPr>
        <xdr:cNvPr id="12" name="Picture 11">
          <a:extLst>
            <a:ext uri="{FF2B5EF4-FFF2-40B4-BE49-F238E27FC236}">
              <a16:creationId xmlns:a16="http://schemas.microsoft.com/office/drawing/2014/main" id="{73469B75-8EDB-4814-A48E-B45E7382F63D}"/>
            </a:ext>
          </a:extLst>
        </xdr:cNvPr>
        <xdr:cNvPicPr>
          <a:picLocks noChangeAspect="1"/>
        </xdr:cNvPicPr>
      </xdr:nvPicPr>
      <xdr:blipFill>
        <a:blip xmlns:r="http://schemas.openxmlformats.org/officeDocument/2006/relationships" r:embed="rId5"/>
        <a:stretch>
          <a:fillRect/>
        </a:stretch>
      </xdr:blipFill>
      <xdr:spPr>
        <a:xfrm>
          <a:off x="5157610" y="1587500"/>
          <a:ext cx="1411110" cy="46385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1.xml"/><Relationship Id="rId3" Type="http://schemas.openxmlformats.org/officeDocument/2006/relationships/vmlDrawing" Target="../drawings/vmlDrawing2.vml"/><Relationship Id="rId7" Type="http://schemas.openxmlformats.org/officeDocument/2006/relationships/ctrlProp" Target="../ctrlProps/ctrlProp50.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982BC2-9D48-4A8E-A6B1-95BCEF17F1AA}">
  <sheetPr codeName="Sheet1">
    <tabColor rgb="FF00B050"/>
    <pageSetUpPr fitToPage="1"/>
  </sheetPr>
  <dimension ref="A1:T117"/>
  <sheetViews>
    <sheetView showGridLines="0" tabSelected="1" zoomScale="90" zoomScaleNormal="90" zoomScaleSheetLayoutView="120" workbookViewId="0">
      <selection activeCell="R20" sqref="R20"/>
    </sheetView>
  </sheetViews>
  <sheetFormatPr defaultRowHeight="14.35" x14ac:dyDescent="0.5"/>
  <cols>
    <col min="1" max="1" width="2.234375" customWidth="1"/>
    <col min="2" max="2" width="18.76171875" customWidth="1"/>
    <col min="3" max="3" width="3.64453125" customWidth="1"/>
    <col min="4" max="4" width="1.1171875" customWidth="1"/>
    <col min="5" max="5" width="4.52734375" style="32" customWidth="1"/>
    <col min="6" max="6" width="1.1171875" customWidth="1"/>
    <col min="7" max="7" width="15.87890625" customWidth="1"/>
    <col min="8" max="8" width="15.76171875" customWidth="1"/>
    <col min="9" max="9" width="15.87890625" customWidth="1"/>
    <col min="10" max="10" width="1.1171875" customWidth="1"/>
    <col min="11" max="11" width="12.1171875" style="6" customWidth="1"/>
    <col min="12" max="12" width="1.1171875" style="6" customWidth="1"/>
    <col min="13" max="13" width="12.234375" style="6" customWidth="1"/>
    <col min="14" max="14" width="1.1171875" style="6" customWidth="1"/>
    <col min="15" max="15" width="17.1171875" customWidth="1"/>
    <col min="16" max="16" width="18.52734375" hidden="1" customWidth="1"/>
    <col min="17" max="17" width="2.234375" customWidth="1"/>
    <col min="18" max="18" width="16.1171875" customWidth="1"/>
    <col min="20" max="20" width="16.1171875" customWidth="1"/>
  </cols>
  <sheetData>
    <row r="1" spans="1:20" ht="12" customHeight="1" thickBot="1" x14ac:dyDescent="0.55000000000000004">
      <c r="A1" s="846"/>
      <c r="B1" s="846"/>
      <c r="C1" s="846"/>
      <c r="D1" s="846"/>
      <c r="E1" s="846"/>
      <c r="F1" s="846"/>
      <c r="G1" s="846"/>
      <c r="H1" s="846"/>
      <c r="I1" s="846"/>
      <c r="J1" s="855"/>
      <c r="K1" s="855"/>
      <c r="L1" s="855"/>
      <c r="M1" s="855"/>
      <c r="N1" s="855"/>
      <c r="O1" s="855"/>
      <c r="P1" s="360"/>
      <c r="Q1" s="848" t="s">
        <v>407</v>
      </c>
    </row>
    <row r="2" spans="1:20" ht="42" customHeight="1" thickBot="1" x14ac:dyDescent="1.25">
      <c r="A2" s="846"/>
      <c r="B2" s="818" t="s">
        <v>387</v>
      </c>
      <c r="C2" s="819"/>
      <c r="D2" s="819"/>
      <c r="E2" s="819"/>
      <c r="F2" s="819"/>
      <c r="G2" s="819"/>
      <c r="H2" s="819"/>
      <c r="I2" s="820"/>
      <c r="J2" s="853"/>
      <c r="K2" s="835" t="e" vm="1">
        <v>#VALUE!</v>
      </c>
      <c r="L2" s="835"/>
      <c r="M2" s="835"/>
      <c r="N2" s="835"/>
      <c r="O2" s="836"/>
      <c r="P2" s="436"/>
      <c r="Q2" s="848"/>
    </row>
    <row r="3" spans="1:20" ht="4.2" customHeight="1" thickBot="1" x14ac:dyDescent="1.25">
      <c r="A3" s="846"/>
      <c r="B3" s="854"/>
      <c r="C3" s="854"/>
      <c r="D3" s="854"/>
      <c r="E3" s="854"/>
      <c r="F3" s="854"/>
      <c r="G3" s="854"/>
      <c r="H3" s="854"/>
      <c r="I3" s="854"/>
      <c r="J3" s="853"/>
      <c r="K3" s="837"/>
      <c r="L3" s="837"/>
      <c r="M3" s="837"/>
      <c r="N3" s="837"/>
      <c r="O3" s="838"/>
      <c r="P3" s="437"/>
      <c r="Q3" s="848"/>
    </row>
    <row r="4" spans="1:20" s="34" customFormat="1" ht="18" customHeight="1" thickBot="1" x14ac:dyDescent="0.55000000000000004">
      <c r="A4" s="846"/>
      <c r="B4" s="750" t="s">
        <v>483</v>
      </c>
      <c r="C4" s="751"/>
      <c r="D4" s="752"/>
      <c r="E4" s="751"/>
      <c r="F4" s="751"/>
      <c r="G4" s="751"/>
      <c r="H4" s="751"/>
      <c r="I4" s="753"/>
      <c r="J4" s="853"/>
      <c r="K4" s="837"/>
      <c r="L4" s="837"/>
      <c r="M4" s="837"/>
      <c r="N4" s="837"/>
      <c r="O4" s="838"/>
      <c r="P4" s="359"/>
      <c r="Q4" s="848"/>
    </row>
    <row r="5" spans="1:20" ht="15" customHeight="1" x14ac:dyDescent="0.5">
      <c r="A5" s="846"/>
      <c r="B5" s="782" t="s">
        <v>52</v>
      </c>
      <c r="C5" s="783"/>
      <c r="D5" s="850"/>
      <c r="E5" s="777" t="s">
        <v>502</v>
      </c>
      <c r="F5" s="778"/>
      <c r="G5" s="778"/>
      <c r="H5" s="778"/>
      <c r="I5" s="779"/>
      <c r="J5" s="853"/>
      <c r="K5" s="837"/>
      <c r="L5" s="837"/>
      <c r="M5" s="837"/>
      <c r="N5" s="837"/>
      <c r="O5" s="838"/>
      <c r="P5" s="361"/>
      <c r="Q5" s="848"/>
    </row>
    <row r="6" spans="1:20" ht="15" customHeight="1" x14ac:dyDescent="0.5">
      <c r="A6" s="846"/>
      <c r="B6" s="784" t="s">
        <v>49</v>
      </c>
      <c r="C6" s="785"/>
      <c r="D6" s="851"/>
      <c r="E6" s="766" t="s">
        <v>503</v>
      </c>
      <c r="F6" s="780"/>
      <c r="G6" s="780"/>
      <c r="H6" s="780"/>
      <c r="I6" s="781"/>
      <c r="J6" s="853"/>
      <c r="K6" s="837"/>
      <c r="L6" s="837"/>
      <c r="M6" s="837"/>
      <c r="N6" s="837"/>
      <c r="O6" s="838"/>
      <c r="P6" s="42"/>
      <c r="Q6" s="848"/>
    </row>
    <row r="7" spans="1:20" ht="15" customHeight="1" x14ac:dyDescent="0.5">
      <c r="A7" s="846"/>
      <c r="B7" s="775" t="s">
        <v>455</v>
      </c>
      <c r="C7" s="776"/>
      <c r="D7" s="851"/>
      <c r="E7" s="757" t="s">
        <v>504</v>
      </c>
      <c r="F7" s="758"/>
      <c r="G7" s="758"/>
      <c r="H7" s="758"/>
      <c r="I7" s="759"/>
      <c r="J7" s="853"/>
      <c r="K7" s="837"/>
      <c r="L7" s="837"/>
      <c r="M7" s="837"/>
      <c r="N7" s="837"/>
      <c r="O7" s="838"/>
      <c r="P7" s="42"/>
      <c r="Q7" s="848"/>
    </row>
    <row r="8" spans="1:20" ht="15" customHeight="1" x14ac:dyDescent="0.5">
      <c r="A8" s="846"/>
      <c r="B8" s="773" t="s">
        <v>0</v>
      </c>
      <c r="C8" s="774"/>
      <c r="D8" s="851"/>
      <c r="E8" s="754" t="s">
        <v>505</v>
      </c>
      <c r="F8" s="755"/>
      <c r="G8" s="755"/>
      <c r="H8" s="755"/>
      <c r="I8" s="756"/>
      <c r="J8" s="853"/>
      <c r="K8" s="837"/>
      <c r="L8" s="837"/>
      <c r="M8" s="837"/>
      <c r="N8" s="837"/>
      <c r="O8" s="838"/>
      <c r="P8" s="42"/>
      <c r="Q8" s="848"/>
    </row>
    <row r="9" spans="1:20" ht="15" customHeight="1" x14ac:dyDescent="0.5">
      <c r="A9" s="846"/>
      <c r="B9" s="775" t="s">
        <v>60</v>
      </c>
      <c r="C9" s="776"/>
      <c r="D9" s="851"/>
      <c r="E9" s="757" t="s">
        <v>506</v>
      </c>
      <c r="F9" s="758"/>
      <c r="G9" s="758"/>
      <c r="H9" s="758"/>
      <c r="I9" s="759"/>
      <c r="J9" s="853"/>
      <c r="K9" s="837"/>
      <c r="L9" s="837"/>
      <c r="M9" s="837"/>
      <c r="N9" s="837"/>
      <c r="O9" s="838"/>
      <c r="P9" s="42"/>
      <c r="Q9" s="848"/>
    </row>
    <row r="10" spans="1:20" ht="15" customHeight="1" x14ac:dyDescent="0.5">
      <c r="A10" s="846"/>
      <c r="B10" s="773" t="s">
        <v>50</v>
      </c>
      <c r="C10" s="774"/>
      <c r="D10" s="851"/>
      <c r="E10" s="767">
        <v>45566</v>
      </c>
      <c r="F10" s="768"/>
      <c r="G10" s="768"/>
      <c r="H10" s="768"/>
      <c r="I10" s="769"/>
      <c r="J10" s="853"/>
      <c r="K10" s="837"/>
      <c r="L10" s="837"/>
      <c r="M10" s="837"/>
      <c r="N10" s="837"/>
      <c r="O10" s="838"/>
      <c r="P10" s="42"/>
      <c r="Q10" s="848"/>
    </row>
    <row r="11" spans="1:20" ht="15" customHeight="1" x14ac:dyDescent="0.5">
      <c r="A11" s="846"/>
      <c r="B11" s="775" t="s">
        <v>48</v>
      </c>
      <c r="C11" s="776"/>
      <c r="D11" s="851"/>
      <c r="E11" s="770">
        <v>45992</v>
      </c>
      <c r="F11" s="771"/>
      <c r="G11" s="771"/>
      <c r="H11" s="771"/>
      <c r="I11" s="772"/>
      <c r="J11" s="853"/>
      <c r="K11" s="837"/>
      <c r="L11" s="837"/>
      <c r="M11" s="837"/>
      <c r="N11" s="837"/>
      <c r="O11" s="838"/>
      <c r="P11" s="42"/>
      <c r="Q11" s="848"/>
    </row>
    <row r="12" spans="1:20" ht="15" customHeight="1" thickBot="1" x14ac:dyDescent="0.55000000000000004">
      <c r="A12" s="846"/>
      <c r="B12" s="773" t="s">
        <v>478</v>
      </c>
      <c r="C12" s="774"/>
      <c r="D12" s="851"/>
      <c r="E12" s="766">
        <v>45597</v>
      </c>
      <c r="F12" s="755"/>
      <c r="G12" s="755"/>
      <c r="H12" s="755"/>
      <c r="I12" s="756"/>
      <c r="J12" s="853"/>
      <c r="K12" s="837"/>
      <c r="L12" s="837"/>
      <c r="M12" s="837"/>
      <c r="N12" s="837"/>
      <c r="O12" s="838"/>
      <c r="P12" s="42"/>
      <c r="Q12" s="848"/>
    </row>
    <row r="13" spans="1:20" ht="15" customHeight="1" thickBot="1" x14ac:dyDescent="0.55000000000000004">
      <c r="A13" s="846"/>
      <c r="B13" s="800" t="s">
        <v>61</v>
      </c>
      <c r="C13" s="801"/>
      <c r="D13" s="852"/>
      <c r="E13" s="760">
        <v>1234</v>
      </c>
      <c r="F13" s="761"/>
      <c r="G13" s="761"/>
      <c r="H13" s="761"/>
      <c r="I13" s="762"/>
      <c r="J13" s="853"/>
      <c r="K13" s="837"/>
      <c r="L13" s="837"/>
      <c r="M13" s="837"/>
      <c r="N13" s="837"/>
      <c r="O13" s="838"/>
      <c r="P13" s="42"/>
      <c r="Q13" s="848"/>
      <c r="S13" s="391"/>
    </row>
    <row r="14" spans="1:20" ht="18" hidden="1" customHeight="1" thickBot="1" x14ac:dyDescent="0.55000000000000004">
      <c r="A14" s="846"/>
      <c r="C14" s="349"/>
      <c r="E14" s="343"/>
      <c r="F14" s="343"/>
      <c r="G14" s="343"/>
      <c r="H14" s="343"/>
      <c r="I14" s="343"/>
      <c r="J14" s="343"/>
      <c r="K14" s="839"/>
      <c r="L14" s="840"/>
      <c r="M14" s="840"/>
      <c r="N14" s="840"/>
      <c r="O14" s="841"/>
      <c r="P14" s="362"/>
      <c r="Q14" s="848"/>
      <c r="T14" s="345"/>
    </row>
    <row r="15" spans="1:20" ht="5.45" customHeight="1" thickBot="1" x14ac:dyDescent="0.55000000000000004">
      <c r="A15" s="846"/>
      <c r="B15" s="861"/>
      <c r="C15" s="862"/>
      <c r="D15" s="862"/>
      <c r="E15" s="862"/>
      <c r="F15" s="862"/>
      <c r="G15" s="862"/>
      <c r="H15" s="862"/>
      <c r="I15" s="862"/>
      <c r="J15" s="862"/>
      <c r="K15" s="862"/>
      <c r="L15" s="862"/>
      <c r="M15" s="862"/>
      <c r="N15" s="862"/>
      <c r="O15" s="862"/>
      <c r="P15" s="371"/>
      <c r="Q15" s="848"/>
    </row>
    <row r="16" spans="1:20" s="34" customFormat="1" ht="18" customHeight="1" thickBot="1" x14ac:dyDescent="0.55000000000000004">
      <c r="A16" s="846"/>
      <c r="B16" s="763" t="s">
        <v>481</v>
      </c>
      <c r="C16" s="764"/>
      <c r="D16" s="824"/>
      <c r="E16" s="765"/>
      <c r="F16" s="375"/>
      <c r="G16" s="763" t="s">
        <v>482</v>
      </c>
      <c r="H16" s="764"/>
      <c r="I16" s="765"/>
      <c r="J16" s="856"/>
      <c r="K16" s="390" t="s">
        <v>485</v>
      </c>
      <c r="L16" s="825"/>
      <c r="M16" s="390" t="s">
        <v>484</v>
      </c>
      <c r="N16" s="857"/>
      <c r="O16" s="435" t="s">
        <v>43</v>
      </c>
      <c r="P16" s="398"/>
      <c r="Q16" s="848"/>
    </row>
    <row r="17" spans="1:20" ht="14.7" thickBot="1" x14ac:dyDescent="0.55000000000000004">
      <c r="A17" s="846"/>
      <c r="B17" s="798" t="s">
        <v>21</v>
      </c>
      <c r="C17" s="799"/>
      <c r="D17" s="858"/>
      <c r="E17" s="393"/>
      <c r="F17" s="441"/>
      <c r="G17" s="379"/>
      <c r="H17" s="380"/>
      <c r="I17" s="381"/>
      <c r="J17" s="856"/>
      <c r="K17" s="429"/>
      <c r="L17" s="826"/>
      <c r="M17" s="429"/>
      <c r="N17" s="857"/>
      <c r="O17" s="400" t="str" cm="1">
        <f t="array" ref="O17">_xlfn._xlws.FILTER(T77:T86,'Request Form'!T96:T105=TRUE,"")</f>
        <v/>
      </c>
      <c r="P17" s="369"/>
      <c r="Q17" s="848"/>
    </row>
    <row r="18" spans="1:20" ht="14.7" thickBot="1" x14ac:dyDescent="0.55000000000000004">
      <c r="A18" s="846"/>
      <c r="B18" s="773" t="s">
        <v>22</v>
      </c>
      <c r="C18" s="774"/>
      <c r="D18" s="859"/>
      <c r="E18" s="394"/>
      <c r="F18" s="441"/>
      <c r="G18" s="382"/>
      <c r="H18" s="364"/>
      <c r="I18" s="383"/>
      <c r="J18" s="856"/>
      <c r="K18" s="430"/>
      <c r="L18" s="826"/>
      <c r="M18" s="1039"/>
      <c r="N18" s="857"/>
      <c r="O18" s="399"/>
      <c r="P18" s="365"/>
      <c r="Q18" s="848"/>
    </row>
    <row r="19" spans="1:20" ht="14.7" thickBot="1" x14ac:dyDescent="0.55000000000000004">
      <c r="A19" s="846"/>
      <c r="B19" s="775" t="s">
        <v>23</v>
      </c>
      <c r="C19" s="776"/>
      <c r="D19" s="859"/>
      <c r="E19" s="395"/>
      <c r="F19" s="441"/>
      <c r="G19" s="384"/>
      <c r="H19" s="363"/>
      <c r="I19" s="385"/>
      <c r="J19" s="856"/>
      <c r="K19" s="431"/>
      <c r="L19" s="826"/>
      <c r="M19" s="429"/>
      <c r="N19" s="857"/>
      <c r="O19" s="400"/>
      <c r="P19" s="369"/>
      <c r="Q19" s="848"/>
    </row>
    <row r="20" spans="1:20" ht="14.7" thickBot="1" x14ac:dyDescent="0.55000000000000004">
      <c r="A20" s="846"/>
      <c r="B20" s="773" t="s">
        <v>24</v>
      </c>
      <c r="C20" s="774"/>
      <c r="D20" s="859"/>
      <c r="E20" s="396"/>
      <c r="F20" s="441"/>
      <c r="G20" s="382"/>
      <c r="H20" s="364"/>
      <c r="I20" s="386"/>
      <c r="J20" s="856"/>
      <c r="K20" s="430"/>
      <c r="L20" s="826"/>
      <c r="M20" s="1039"/>
      <c r="N20" s="857"/>
      <c r="O20" s="399"/>
      <c r="P20" s="365"/>
      <c r="Q20" s="848"/>
    </row>
    <row r="21" spans="1:20" ht="14.7" thickBot="1" x14ac:dyDescent="0.55000000000000004">
      <c r="A21" s="846"/>
      <c r="B21" s="775" t="s">
        <v>479</v>
      </c>
      <c r="C21" s="776"/>
      <c r="D21" s="859"/>
      <c r="E21" s="395"/>
      <c r="F21" s="441"/>
      <c r="G21" s="828"/>
      <c r="H21" s="829"/>
      <c r="I21" s="830"/>
      <c r="J21" s="856"/>
      <c r="K21" s="431"/>
      <c r="L21" s="826"/>
      <c r="M21" s="429"/>
      <c r="N21" s="857"/>
      <c r="O21" s="400"/>
      <c r="P21" s="369"/>
      <c r="Q21" s="848"/>
    </row>
    <row r="22" spans="1:20" ht="14.7" thickBot="1" x14ac:dyDescent="0.55000000000000004">
      <c r="A22" s="846"/>
      <c r="B22" s="773" t="s">
        <v>26</v>
      </c>
      <c r="C22" s="774"/>
      <c r="D22" s="859"/>
      <c r="E22" s="396"/>
      <c r="F22" s="441"/>
      <c r="G22" s="382"/>
      <c r="H22" s="364"/>
      <c r="I22" s="383"/>
      <c r="J22" s="856"/>
      <c r="K22" s="432"/>
      <c r="L22" s="826"/>
      <c r="M22" s="1039"/>
      <c r="N22" s="857"/>
      <c r="O22" s="399"/>
      <c r="P22" s="365"/>
      <c r="Q22" s="848"/>
    </row>
    <row r="23" spans="1:20" ht="14.7" thickBot="1" x14ac:dyDescent="0.55000000000000004">
      <c r="A23" s="846"/>
      <c r="B23" s="775" t="s">
        <v>27</v>
      </c>
      <c r="C23" s="776"/>
      <c r="D23" s="859"/>
      <c r="E23" s="395"/>
      <c r="F23" s="441"/>
      <c r="G23" s="384"/>
      <c r="H23" s="363"/>
      <c r="I23" s="385"/>
      <c r="J23" s="856"/>
      <c r="K23" s="433"/>
      <c r="L23" s="826"/>
      <c r="M23" s="429"/>
      <c r="N23" s="857"/>
      <c r="O23" s="400"/>
      <c r="P23" s="369"/>
      <c r="Q23" s="848"/>
    </row>
    <row r="24" spans="1:20" ht="14.7" thickBot="1" x14ac:dyDescent="0.55000000000000004">
      <c r="A24" s="846"/>
      <c r="B24" s="773" t="s">
        <v>28</v>
      </c>
      <c r="C24" s="774"/>
      <c r="D24" s="859"/>
      <c r="E24" s="396"/>
      <c r="F24" s="441"/>
      <c r="G24" s="382"/>
      <c r="H24" s="364"/>
      <c r="I24" s="383"/>
      <c r="J24" s="856"/>
      <c r="K24" s="430"/>
      <c r="L24" s="826"/>
      <c r="M24" s="430"/>
      <c r="N24" s="857"/>
      <c r="O24" s="399"/>
      <c r="P24" s="365"/>
      <c r="Q24" s="848"/>
      <c r="S24" s="392"/>
    </row>
    <row r="25" spans="1:20" x14ac:dyDescent="0.5">
      <c r="A25" s="846"/>
      <c r="B25" s="775" t="s">
        <v>57</v>
      </c>
      <c r="C25" s="776"/>
      <c r="D25" s="859"/>
      <c r="E25" s="395"/>
      <c r="F25" s="441"/>
      <c r="G25" s="384"/>
      <c r="H25" s="363"/>
      <c r="I25" s="385"/>
      <c r="J25" s="856"/>
      <c r="K25" s="433"/>
      <c r="L25" s="826"/>
      <c r="M25" s="433"/>
      <c r="N25" s="857"/>
      <c r="O25" s="400"/>
      <c r="P25" s="369"/>
      <c r="Q25" s="848"/>
    </row>
    <row r="26" spans="1:20" x14ac:dyDescent="0.5">
      <c r="A26" s="846"/>
      <c r="B26" s="773" t="s">
        <v>29</v>
      </c>
      <c r="C26" s="774"/>
      <c r="D26" s="859"/>
      <c r="E26" s="396"/>
      <c r="F26" s="441"/>
      <c r="G26" s="382"/>
      <c r="H26" s="364"/>
      <c r="I26" s="383"/>
      <c r="J26" s="856"/>
      <c r="K26" s="432"/>
      <c r="L26" s="826"/>
      <c r="M26" s="432"/>
      <c r="N26" s="857"/>
      <c r="O26" s="399"/>
      <c r="P26" s="365"/>
      <c r="Q26" s="848"/>
    </row>
    <row r="27" spans="1:20" x14ac:dyDescent="0.5">
      <c r="A27" s="846"/>
      <c r="B27" s="775" t="s">
        <v>58</v>
      </c>
      <c r="C27" s="776"/>
      <c r="D27" s="859"/>
      <c r="E27" s="395"/>
      <c r="F27" s="441"/>
      <c r="G27" s="384"/>
      <c r="H27" s="363"/>
      <c r="I27" s="385"/>
      <c r="J27" s="856"/>
      <c r="K27" s="433"/>
      <c r="L27" s="826"/>
      <c r="M27" s="433"/>
      <c r="N27" s="857"/>
      <c r="O27" s="400"/>
      <c r="P27" s="369"/>
      <c r="Q27" s="848"/>
    </row>
    <row r="28" spans="1:20" ht="14.7" thickBot="1" x14ac:dyDescent="0.55000000000000004">
      <c r="A28" s="846"/>
      <c r="B28" s="842" t="s">
        <v>30</v>
      </c>
      <c r="C28" s="843"/>
      <c r="D28" s="860"/>
      <c r="E28" s="397"/>
      <c r="F28" s="441"/>
      <c r="G28" s="387"/>
      <c r="H28" s="388"/>
      <c r="I28" s="389"/>
      <c r="J28" s="856"/>
      <c r="K28" s="434"/>
      <c r="L28" s="827"/>
      <c r="M28" s="434"/>
      <c r="N28" s="857"/>
      <c r="O28" s="401"/>
      <c r="P28" s="367"/>
      <c r="Q28" s="848"/>
    </row>
    <row r="29" spans="1:20" ht="15" hidden="1" customHeight="1" thickBot="1" x14ac:dyDescent="0.55000000000000004">
      <c r="A29" s="846"/>
      <c r="B29" s="805" t="s">
        <v>388</v>
      </c>
      <c r="C29" s="806"/>
      <c r="D29" s="806"/>
      <c r="E29" s="807"/>
      <c r="F29" s="350"/>
      <c r="G29" s="6"/>
      <c r="H29" s="6"/>
      <c r="I29" s="120"/>
      <c r="J29" s="120"/>
      <c r="K29" s="121"/>
      <c r="L29" s="121"/>
      <c r="M29" s="121"/>
      <c r="N29" s="121"/>
      <c r="O29" s="122"/>
      <c r="P29" s="122"/>
      <c r="Q29" s="848"/>
      <c r="T29" s="14"/>
    </row>
    <row r="30" spans="1:20" ht="18" hidden="1" customHeight="1" thickBot="1" x14ac:dyDescent="0.55000000000000004">
      <c r="A30" s="846"/>
      <c r="B30" s="79"/>
      <c r="C30" s="79"/>
      <c r="D30" s="79"/>
      <c r="E30" s="376"/>
      <c r="F30" s="4"/>
      <c r="G30" s="2"/>
      <c r="H30" s="2"/>
      <c r="I30" s="2"/>
      <c r="J30" s="2"/>
      <c r="K30" s="8"/>
      <c r="L30" s="8"/>
      <c r="M30" s="8"/>
      <c r="N30" s="8"/>
      <c r="O30" s="14"/>
      <c r="P30" s="14"/>
      <c r="Q30" s="848"/>
      <c r="R30" s="14"/>
      <c r="S30" s="14"/>
      <c r="T30" s="14"/>
    </row>
    <row r="31" spans="1:20" ht="28.5" hidden="1" customHeight="1" thickBot="1" x14ac:dyDescent="0.55000000000000004">
      <c r="A31" s="846"/>
      <c r="B31" s="808" t="s">
        <v>51</v>
      </c>
      <c r="C31" s="808"/>
      <c r="D31" s="808"/>
      <c r="E31" s="808"/>
      <c r="F31" s="341"/>
      <c r="G31" s="834" t="s">
        <v>334</v>
      </c>
      <c r="H31" s="834"/>
      <c r="I31" s="834"/>
      <c r="J31" s="834"/>
      <c r="K31" s="834"/>
      <c r="L31" s="834"/>
      <c r="M31" s="834"/>
      <c r="N31" s="834"/>
      <c r="O31" s="834"/>
      <c r="P31" s="442"/>
      <c r="Q31" s="848"/>
      <c r="R31" s="14"/>
      <c r="S31" s="14"/>
      <c r="T31" s="14"/>
    </row>
    <row r="32" spans="1:20" ht="14.45" hidden="1" customHeight="1" x14ac:dyDescent="0.5">
      <c r="A32" s="846"/>
      <c r="B32" s="789" t="s">
        <v>7</v>
      </c>
      <c r="C32" s="789"/>
      <c r="D32" s="789"/>
      <c r="E32" s="789"/>
      <c r="F32" s="351"/>
      <c r="G32" s="790"/>
      <c r="H32" s="791"/>
      <c r="I32" s="792"/>
      <c r="J32" s="17"/>
      <c r="K32" s="15"/>
      <c r="L32" s="15"/>
      <c r="M32" s="15"/>
      <c r="N32" s="15"/>
      <c r="O32" s="14"/>
      <c r="P32" s="14"/>
      <c r="Q32" s="848"/>
      <c r="R32" s="14"/>
      <c r="S32" s="14"/>
      <c r="T32" s="14"/>
    </row>
    <row r="33" spans="1:20" ht="15" hidden="1" customHeight="1" thickBot="1" x14ac:dyDescent="0.55000000000000004">
      <c r="A33" s="846"/>
      <c r="B33" s="789" t="s">
        <v>4</v>
      </c>
      <c r="C33" s="789"/>
      <c r="D33" s="789"/>
      <c r="E33" s="789"/>
      <c r="F33" s="351"/>
      <c r="G33" s="790"/>
      <c r="H33" s="791"/>
      <c r="I33" s="792"/>
      <c r="J33" s="17"/>
      <c r="K33" s="15"/>
      <c r="L33" s="15"/>
      <c r="M33" s="15"/>
      <c r="N33" s="15"/>
      <c r="O33" s="14"/>
      <c r="P33" s="14"/>
      <c r="Q33" s="848"/>
      <c r="R33" s="14"/>
      <c r="S33" s="14"/>
      <c r="T33" s="14"/>
    </row>
    <row r="34" spans="1:20" ht="14.45" hidden="1" customHeight="1" x14ac:dyDescent="0.5">
      <c r="A34" s="846"/>
      <c r="B34" s="789" t="s">
        <v>5</v>
      </c>
      <c r="C34" s="789"/>
      <c r="D34" s="789"/>
      <c r="E34" s="789"/>
      <c r="F34" s="351"/>
      <c r="G34" s="790"/>
      <c r="H34" s="791"/>
      <c r="I34" s="792"/>
      <c r="J34" s="17"/>
      <c r="K34" s="15"/>
      <c r="L34" s="15"/>
      <c r="M34" s="15"/>
      <c r="N34" s="15"/>
      <c r="O34" s="14"/>
      <c r="P34" s="14"/>
      <c r="Q34" s="848"/>
      <c r="R34" s="14"/>
      <c r="S34" s="14"/>
      <c r="T34" s="14"/>
    </row>
    <row r="35" spans="1:20" ht="14.45" hidden="1" customHeight="1" x14ac:dyDescent="0.5">
      <c r="A35" s="846"/>
      <c r="B35" s="789" t="s">
        <v>6</v>
      </c>
      <c r="C35" s="789"/>
      <c r="D35" s="789"/>
      <c r="E35" s="789"/>
      <c r="F35" s="351"/>
      <c r="G35" s="790"/>
      <c r="H35" s="791"/>
      <c r="I35" s="792"/>
      <c r="J35" s="17"/>
      <c r="K35" s="15"/>
      <c r="L35" s="15"/>
      <c r="M35" s="15"/>
      <c r="N35" s="15"/>
      <c r="O35" s="14"/>
      <c r="P35" s="14"/>
      <c r="Q35" s="848"/>
      <c r="R35" s="14"/>
      <c r="S35" s="14"/>
      <c r="T35" s="14"/>
    </row>
    <row r="36" spans="1:20" ht="14.45" hidden="1" customHeight="1" x14ac:dyDescent="0.5">
      <c r="A36" s="846"/>
      <c r="B36" s="789" t="s">
        <v>8</v>
      </c>
      <c r="C36" s="789"/>
      <c r="D36" s="789"/>
      <c r="E36" s="789"/>
      <c r="F36" s="351"/>
      <c r="G36" s="790"/>
      <c r="H36" s="791"/>
      <c r="I36" s="792"/>
      <c r="J36" s="17"/>
      <c r="K36" s="15"/>
      <c r="L36" s="15"/>
      <c r="M36" s="15"/>
      <c r="N36" s="15"/>
      <c r="O36" s="14"/>
      <c r="P36" s="14"/>
      <c r="Q36" s="848"/>
      <c r="R36" s="14"/>
      <c r="S36" s="14"/>
      <c r="T36" s="14"/>
    </row>
    <row r="37" spans="1:20" ht="14.45" hidden="1" customHeight="1" x14ac:dyDescent="0.5">
      <c r="A37" s="846"/>
      <c r="B37" s="789" t="s">
        <v>18</v>
      </c>
      <c r="C37" s="789"/>
      <c r="D37" s="789"/>
      <c r="E37" s="789"/>
      <c r="F37" s="351"/>
      <c r="G37" s="790"/>
      <c r="H37" s="791"/>
      <c r="I37" s="792"/>
      <c r="J37" s="17"/>
      <c r="K37" s="15"/>
      <c r="L37" s="15"/>
      <c r="M37" s="15"/>
      <c r="N37" s="15"/>
      <c r="O37" s="14"/>
      <c r="P37" s="14"/>
      <c r="Q37" s="848"/>
      <c r="R37" s="14"/>
      <c r="S37" s="14"/>
      <c r="T37" s="14"/>
    </row>
    <row r="38" spans="1:20" ht="11.25" hidden="1" customHeight="1" thickBot="1" x14ac:dyDescent="0.55000000000000004">
      <c r="A38" s="846"/>
      <c r="B38" s="9"/>
      <c r="C38" s="9"/>
      <c r="D38" s="9"/>
      <c r="E38" s="377"/>
      <c r="F38" s="9"/>
      <c r="G38" s="790"/>
      <c r="H38" s="791"/>
      <c r="I38" s="792"/>
      <c r="J38" s="17"/>
      <c r="K38" s="15"/>
      <c r="L38" s="15"/>
      <c r="M38" s="15"/>
      <c r="N38" s="15"/>
      <c r="O38" s="14"/>
      <c r="P38" s="14"/>
      <c r="Q38" s="848"/>
      <c r="R38" s="14"/>
      <c r="S38" s="14"/>
      <c r="T38" s="14"/>
    </row>
    <row r="39" spans="1:20" s="6" customFormat="1" ht="14.45" hidden="1" customHeight="1" x14ac:dyDescent="0.5">
      <c r="A39" s="846"/>
      <c r="B39" s="789" t="s">
        <v>44</v>
      </c>
      <c r="C39" s="789"/>
      <c r="D39" s="789"/>
      <c r="E39" s="789"/>
      <c r="F39" s="351"/>
      <c r="G39" s="790"/>
      <c r="H39" s="791"/>
      <c r="I39" s="792"/>
      <c r="J39" s="17"/>
      <c r="K39" s="15"/>
      <c r="L39" s="15"/>
      <c r="M39" s="15"/>
      <c r="N39" s="15"/>
      <c r="O39" s="14"/>
      <c r="P39" s="14"/>
      <c r="Q39" s="848"/>
      <c r="R39" s="14"/>
      <c r="S39" s="14"/>
      <c r="T39" s="14"/>
    </row>
    <row r="40" spans="1:20" s="6" customFormat="1" ht="14.45" hidden="1" customHeight="1" x14ac:dyDescent="0.5">
      <c r="A40" s="846"/>
      <c r="B40" s="789" t="s">
        <v>19</v>
      </c>
      <c r="C40" s="789"/>
      <c r="D40" s="789"/>
      <c r="E40" s="789"/>
      <c r="F40" s="351"/>
      <c r="G40" s="790"/>
      <c r="H40" s="791"/>
      <c r="I40" s="792"/>
      <c r="J40" s="17"/>
      <c r="K40" s="15"/>
      <c r="L40" s="15"/>
      <c r="M40" s="15"/>
      <c r="N40" s="15"/>
      <c r="O40" s="14"/>
      <c r="P40" s="14"/>
      <c r="Q40" s="848"/>
      <c r="R40" s="14"/>
      <c r="S40" s="14"/>
      <c r="T40" s="14"/>
    </row>
    <row r="41" spans="1:20" s="6" customFormat="1" ht="11.45" hidden="1" customHeight="1" thickBot="1" x14ac:dyDescent="0.55000000000000004">
      <c r="A41" s="846"/>
      <c r="B41" s="9"/>
      <c r="C41" s="9"/>
      <c r="D41" s="9"/>
      <c r="E41" s="377"/>
      <c r="F41" s="9"/>
      <c r="G41" s="17"/>
      <c r="H41" s="17"/>
      <c r="I41" s="18"/>
      <c r="J41" s="17"/>
      <c r="K41" s="15"/>
      <c r="L41" s="15"/>
      <c r="M41" s="15"/>
      <c r="N41" s="15"/>
      <c r="O41" s="14"/>
      <c r="P41" s="14"/>
      <c r="Q41" s="848"/>
      <c r="R41" s="14"/>
      <c r="S41" s="14"/>
      <c r="T41" s="14"/>
    </row>
    <row r="42" spans="1:20" s="6" customFormat="1" ht="28.5" hidden="1" customHeight="1" thickBot="1" x14ac:dyDescent="0.55000000000000004">
      <c r="A42" s="846"/>
      <c r="B42" s="863" t="s">
        <v>329</v>
      </c>
      <c r="C42" s="864"/>
      <c r="D42" s="864"/>
      <c r="E42" s="864"/>
      <c r="F42" s="344"/>
      <c r="G42" s="17"/>
      <c r="H42" s="17"/>
      <c r="I42" s="18"/>
      <c r="J42" s="17"/>
      <c r="K42" s="15"/>
      <c r="L42" s="15"/>
      <c r="M42" s="15"/>
      <c r="N42" s="15"/>
      <c r="O42" s="14"/>
      <c r="P42" s="14"/>
      <c r="Q42" s="848"/>
      <c r="R42" s="14"/>
      <c r="S42" s="14"/>
      <c r="T42" s="14"/>
    </row>
    <row r="43" spans="1:20" s="6" customFormat="1" ht="14.45" hidden="1" customHeight="1" x14ac:dyDescent="0.5">
      <c r="A43" s="846"/>
      <c r="B43" s="809" t="s">
        <v>45</v>
      </c>
      <c r="C43" s="809"/>
      <c r="D43" s="809"/>
      <c r="E43" s="809"/>
      <c r="F43" s="351"/>
      <c r="G43" s="790"/>
      <c r="H43" s="791"/>
      <c r="I43" s="792"/>
      <c r="J43" s="17"/>
      <c r="K43" s="15"/>
      <c r="L43" s="15"/>
      <c r="M43" s="15"/>
      <c r="N43" s="15"/>
      <c r="O43" s="14"/>
      <c r="P43" s="14"/>
      <c r="Q43" s="848"/>
      <c r="R43" s="14"/>
      <c r="S43" s="14"/>
      <c r="T43" s="14"/>
    </row>
    <row r="44" spans="1:20" s="6" customFormat="1" ht="14.45" hidden="1" customHeight="1" x14ac:dyDescent="0.5">
      <c r="A44" s="846"/>
      <c r="B44" s="789" t="s">
        <v>46</v>
      </c>
      <c r="C44" s="789"/>
      <c r="D44" s="789"/>
      <c r="E44" s="789"/>
      <c r="F44" s="351"/>
      <c r="G44" s="790"/>
      <c r="H44" s="791"/>
      <c r="I44" s="792"/>
      <c r="J44" s="17"/>
      <c r="K44" s="15"/>
      <c r="L44" s="15"/>
      <c r="M44" s="15"/>
      <c r="N44" s="15"/>
      <c r="O44" s="14"/>
      <c r="P44" s="14"/>
      <c r="Q44" s="848"/>
      <c r="R44" s="14"/>
      <c r="S44" s="14"/>
      <c r="T44" s="14"/>
    </row>
    <row r="45" spans="1:20" s="6" customFormat="1" ht="11.25" hidden="1" customHeight="1" thickBot="1" x14ac:dyDescent="0.55000000000000004">
      <c r="A45" s="846"/>
      <c r="B45" s="9"/>
      <c r="C45" s="9"/>
      <c r="D45" s="9"/>
      <c r="E45" s="377"/>
      <c r="F45" s="9"/>
      <c r="G45" s="790"/>
      <c r="H45" s="791"/>
      <c r="I45" s="792"/>
      <c r="J45" s="17"/>
      <c r="K45" s="15"/>
      <c r="L45" s="15"/>
      <c r="M45" s="15"/>
      <c r="N45" s="15"/>
      <c r="O45" s="14"/>
      <c r="P45" s="14"/>
      <c r="Q45" s="848"/>
      <c r="R45" s="14"/>
      <c r="S45" s="14"/>
      <c r="T45" s="14"/>
    </row>
    <row r="46" spans="1:20" s="6" customFormat="1" ht="14.45" hidden="1" customHeight="1" x14ac:dyDescent="0.5">
      <c r="A46" s="846"/>
      <c r="B46" s="80" t="s">
        <v>1</v>
      </c>
      <c r="C46" s="80"/>
      <c r="D46" s="80"/>
      <c r="E46" s="340"/>
      <c r="F46" s="352"/>
      <c r="G46" s="790"/>
      <c r="H46" s="791"/>
      <c r="I46" s="792"/>
      <c r="J46" s="17"/>
      <c r="K46" s="15"/>
      <c r="L46" s="15"/>
      <c r="M46" s="15"/>
      <c r="N46" s="15"/>
      <c r="O46" s="14"/>
      <c r="P46" s="14"/>
      <c r="Q46" s="848"/>
      <c r="R46" s="14"/>
      <c r="S46" s="14"/>
      <c r="T46" s="14"/>
    </row>
    <row r="47" spans="1:20" s="6" customFormat="1" ht="14.45" hidden="1" customHeight="1" x14ac:dyDescent="0.5">
      <c r="A47" s="846"/>
      <c r="B47" s="80" t="s">
        <v>2</v>
      </c>
      <c r="C47" s="80"/>
      <c r="D47" s="80"/>
      <c r="E47" s="340"/>
      <c r="F47" s="352"/>
      <c r="G47" s="790"/>
      <c r="H47" s="791"/>
      <c r="I47" s="792"/>
      <c r="J47" s="17"/>
      <c r="K47" s="15"/>
      <c r="L47" s="15"/>
      <c r="M47" s="15"/>
      <c r="N47" s="15"/>
      <c r="O47" s="14"/>
      <c r="P47" s="14"/>
      <c r="Q47" s="848"/>
      <c r="R47" s="14"/>
      <c r="S47" s="14"/>
      <c r="T47" s="14"/>
    </row>
    <row r="48" spans="1:20" s="6" customFormat="1" ht="14.45" hidden="1" customHeight="1" x14ac:dyDescent="0.5">
      <c r="A48" s="846"/>
      <c r="B48" s="80" t="s">
        <v>3</v>
      </c>
      <c r="C48" s="80"/>
      <c r="D48" s="80"/>
      <c r="E48" s="340"/>
      <c r="F48" s="352"/>
      <c r="G48" s="790"/>
      <c r="H48" s="791"/>
      <c r="I48" s="792"/>
      <c r="J48" s="17"/>
      <c r="K48" s="15"/>
      <c r="L48" s="15"/>
      <c r="M48" s="15"/>
      <c r="N48" s="15"/>
      <c r="O48" s="14"/>
      <c r="P48" s="14"/>
      <c r="Q48" s="848"/>
      <c r="R48" s="14"/>
      <c r="S48" s="14"/>
      <c r="T48" s="14"/>
    </row>
    <row r="49" spans="1:20" s="6" customFormat="1" ht="14.45" hidden="1" customHeight="1" x14ac:dyDescent="0.5">
      <c r="A49" s="846"/>
      <c r="B49" s="80" t="s">
        <v>9</v>
      </c>
      <c r="C49" s="80"/>
      <c r="D49" s="80"/>
      <c r="E49" s="340"/>
      <c r="F49" s="353"/>
      <c r="G49" s="795"/>
      <c r="H49" s="796"/>
      <c r="I49" s="797"/>
      <c r="J49" s="17"/>
      <c r="K49" s="15"/>
      <c r="L49" s="15"/>
      <c r="M49" s="15"/>
      <c r="N49" s="15"/>
      <c r="O49" s="14"/>
      <c r="P49" s="14"/>
      <c r="Q49" s="848"/>
      <c r="R49" s="14"/>
      <c r="S49" s="14"/>
      <c r="T49" s="14"/>
    </row>
    <row r="50" spans="1:20" s="6" customFormat="1" ht="13.5" hidden="1" customHeight="1" thickBot="1" x14ac:dyDescent="0.55000000000000004">
      <c r="A50" s="846"/>
      <c r="B50" s="1"/>
      <c r="C50" s="1"/>
      <c r="D50" s="1"/>
      <c r="E50" s="2"/>
      <c r="F50" s="1"/>
      <c r="G50" s="1"/>
      <c r="H50" s="1"/>
      <c r="I50" s="1"/>
      <c r="J50" s="1"/>
      <c r="K50" s="3"/>
      <c r="L50" s="3"/>
      <c r="M50" s="3"/>
      <c r="N50" s="3"/>
      <c r="O50" s="14"/>
      <c r="P50" s="14"/>
      <c r="Q50" s="848"/>
      <c r="R50" s="14"/>
      <c r="S50" s="14"/>
      <c r="T50" s="14"/>
    </row>
    <row r="51" spans="1:20" s="6" customFormat="1" ht="28.5" hidden="1" customHeight="1" thickBot="1" x14ac:dyDescent="0.55000000000000004">
      <c r="A51" s="846"/>
      <c r="B51" s="793" t="s">
        <v>62</v>
      </c>
      <c r="C51" s="793"/>
      <c r="D51" s="793"/>
      <c r="E51" s="793"/>
      <c r="F51" s="793"/>
      <c r="G51" s="793"/>
      <c r="H51" s="793"/>
      <c r="I51" s="793"/>
      <c r="J51" s="793"/>
      <c r="K51" s="793"/>
      <c r="L51" s="793"/>
      <c r="M51" s="793"/>
      <c r="N51" s="793"/>
      <c r="O51" s="793"/>
      <c r="P51" s="443"/>
      <c r="Q51" s="848"/>
      <c r="R51" s="14"/>
      <c r="S51" s="14"/>
      <c r="T51" s="14"/>
    </row>
    <row r="52" spans="1:20" s="6" customFormat="1" ht="14.45" hidden="1" customHeight="1" x14ac:dyDescent="0.5">
      <c r="A52" s="846"/>
      <c r="B52" s="831"/>
      <c r="C52" s="832"/>
      <c r="D52" s="832"/>
      <c r="E52" s="832"/>
      <c r="F52" s="832"/>
      <c r="G52" s="833"/>
      <c r="H52" s="81" t="s">
        <v>10</v>
      </c>
      <c r="I52" s="81" t="s">
        <v>11</v>
      </c>
      <c r="J52" s="81"/>
      <c r="K52" s="81" t="s">
        <v>12</v>
      </c>
      <c r="L52" s="81"/>
      <c r="M52" s="81"/>
      <c r="N52" s="81"/>
      <c r="O52" s="81" t="s">
        <v>13</v>
      </c>
      <c r="P52" s="444"/>
      <c r="Q52" s="848"/>
      <c r="R52" s="14"/>
      <c r="S52" s="14"/>
      <c r="T52" s="14"/>
    </row>
    <row r="53" spans="1:20" s="6" customFormat="1" ht="15.6" hidden="1" customHeight="1" x14ac:dyDescent="0.5">
      <c r="A53" s="846"/>
      <c r="B53" s="794" t="s">
        <v>14</v>
      </c>
      <c r="C53" s="794"/>
      <c r="D53" s="794"/>
      <c r="E53" s="794"/>
      <c r="F53" s="794"/>
      <c r="G53" s="794"/>
      <c r="H53" s="82"/>
      <c r="I53" s="82"/>
      <c r="J53" s="82"/>
      <c r="K53" s="82"/>
      <c r="L53" s="82"/>
      <c r="M53" s="82"/>
      <c r="N53" s="82"/>
      <c r="O53" s="82"/>
      <c r="P53" s="445"/>
      <c r="Q53" s="848"/>
      <c r="R53" s="14"/>
      <c r="S53" s="14"/>
      <c r="T53" s="14"/>
    </row>
    <row r="54" spans="1:20" s="6" customFormat="1" ht="15.6" hidden="1" customHeight="1" x14ac:dyDescent="0.5">
      <c r="A54" s="846"/>
      <c r="B54" s="794" t="s">
        <v>15</v>
      </c>
      <c r="C54" s="794"/>
      <c r="D54" s="794"/>
      <c r="E54" s="794"/>
      <c r="F54" s="794"/>
      <c r="G54" s="794"/>
      <c r="H54" s="83"/>
      <c r="I54" s="83"/>
      <c r="J54" s="83"/>
      <c r="K54" s="83"/>
      <c r="L54" s="83"/>
      <c r="M54" s="83"/>
      <c r="N54" s="83"/>
      <c r="O54" s="83"/>
      <c r="P54" s="446"/>
      <c r="Q54" s="848"/>
      <c r="R54" s="14"/>
      <c r="S54" s="14"/>
      <c r="T54" s="14"/>
    </row>
    <row r="55" spans="1:20" s="6" customFormat="1" ht="15.6" hidden="1" customHeight="1" x14ac:dyDescent="0.5">
      <c r="A55" s="846"/>
      <c r="B55" s="794" t="s">
        <v>2</v>
      </c>
      <c r="C55" s="794"/>
      <c r="D55" s="794"/>
      <c r="E55" s="794"/>
      <c r="F55" s="794"/>
      <c r="G55" s="794"/>
      <c r="H55" s="82"/>
      <c r="I55" s="82"/>
      <c r="J55" s="82"/>
      <c r="K55" s="82"/>
      <c r="L55" s="82"/>
      <c r="M55" s="82"/>
      <c r="N55" s="82"/>
      <c r="O55" s="82"/>
      <c r="P55" s="445"/>
      <c r="Q55" s="848"/>
      <c r="R55" s="14"/>
      <c r="S55" s="14"/>
      <c r="T55" s="14"/>
    </row>
    <row r="56" spans="1:20" s="6" customFormat="1" ht="13.95" hidden="1" customHeight="1" thickBot="1" x14ac:dyDescent="0.55000000000000004">
      <c r="A56" s="846"/>
      <c r="B56" s="19"/>
      <c r="C56" s="11"/>
      <c r="D56" s="11"/>
      <c r="E56" s="12"/>
      <c r="F56" s="12"/>
      <c r="G56" s="12"/>
      <c r="H56" s="13"/>
      <c r="I56" s="12"/>
      <c r="J56" s="12"/>
      <c r="K56" s="16"/>
      <c r="L56" s="16"/>
      <c r="M56" s="16"/>
      <c r="N56" s="16"/>
      <c r="O56" s="14"/>
      <c r="P56" s="14"/>
      <c r="Q56" s="848"/>
      <c r="R56" s="14"/>
      <c r="S56" s="14"/>
      <c r="T56" s="14"/>
    </row>
    <row r="57" spans="1:20" ht="15" hidden="1" customHeight="1" thickBot="1" x14ac:dyDescent="0.55000000000000004">
      <c r="A57" s="846"/>
      <c r="B57" s="86" t="s">
        <v>53</v>
      </c>
      <c r="C57" s="84"/>
      <c r="D57" s="84"/>
      <c r="E57" s="378"/>
      <c r="F57" s="84"/>
      <c r="G57" s="85"/>
      <c r="H57" s="85"/>
      <c r="I57" s="813"/>
      <c r="J57" s="814"/>
      <c r="K57" s="814"/>
      <c r="L57" s="814"/>
      <c r="M57" s="814"/>
      <c r="N57" s="814"/>
      <c r="O57" s="815"/>
      <c r="P57" s="372"/>
      <c r="Q57" s="848"/>
    </row>
    <row r="58" spans="1:20" ht="14.45" hidden="1" customHeight="1" x14ac:dyDescent="0.5">
      <c r="A58" s="846"/>
      <c r="B58" s="786" t="s">
        <v>330</v>
      </c>
      <c r="C58" s="787"/>
      <c r="D58" s="787"/>
      <c r="E58" s="787"/>
      <c r="F58" s="787"/>
      <c r="G58" s="787"/>
      <c r="H58" s="787"/>
      <c r="I58" s="788"/>
      <c r="J58" s="355"/>
      <c r="Q58" s="848"/>
    </row>
    <row r="59" spans="1:20" ht="18" hidden="1" customHeight="1" thickBot="1" x14ac:dyDescent="0.55000000000000004">
      <c r="A59" s="846"/>
      <c r="Q59" s="848"/>
    </row>
    <row r="60" spans="1:20" ht="5.45" customHeight="1" thickBot="1" x14ac:dyDescent="0.55000000000000004">
      <c r="A60" s="846"/>
      <c r="B60" s="844"/>
      <c r="C60" s="844"/>
      <c r="D60" s="844"/>
      <c r="E60" s="844"/>
      <c r="F60" s="844"/>
      <c r="G60" s="844"/>
      <c r="H60" s="844"/>
      <c r="I60" s="844"/>
      <c r="J60" s="844"/>
      <c r="K60" s="844"/>
      <c r="L60" s="844"/>
      <c r="M60" s="844"/>
      <c r="N60" s="844"/>
      <c r="O60" s="844"/>
      <c r="Q60" s="848"/>
    </row>
    <row r="61" spans="1:20" ht="18" customHeight="1" thickBot="1" x14ac:dyDescent="0.55000000000000004">
      <c r="A61" s="846"/>
      <c r="B61" s="763" t="s">
        <v>480</v>
      </c>
      <c r="C61" s="764"/>
      <c r="D61" s="764"/>
      <c r="E61" s="764"/>
      <c r="F61" s="764"/>
      <c r="G61" s="764"/>
      <c r="H61" s="764"/>
      <c r="I61" s="764"/>
      <c r="J61" s="764"/>
      <c r="K61" s="764"/>
      <c r="L61" s="764"/>
      <c r="M61" s="764"/>
      <c r="N61" s="764"/>
      <c r="O61" s="765"/>
      <c r="P61" s="373"/>
      <c r="Q61" s="848"/>
    </row>
    <row r="62" spans="1:20" ht="15.6" customHeight="1" x14ac:dyDescent="0.5">
      <c r="A62" s="846"/>
      <c r="B62" s="438" t="str" cm="1">
        <f t="array" ref="B62">_xlfn._xlws.FILTER('Request Form'!K77:K88,'Request Form'!C77:C88=TRUE,"")</f>
        <v/>
      </c>
      <c r="C62" s="439"/>
      <c r="D62" s="439"/>
      <c r="E62" s="440"/>
      <c r="F62" s="420"/>
      <c r="G62" s="410"/>
      <c r="H62" s="412"/>
      <c r="I62" s="413"/>
      <c r="J62" s="413"/>
      <c r="K62" s="413"/>
      <c r="L62" s="413"/>
      <c r="M62" s="413"/>
      <c r="N62" s="413"/>
      <c r="O62" s="414"/>
      <c r="P62" s="366"/>
      <c r="Q62" s="848"/>
    </row>
    <row r="63" spans="1:20" x14ac:dyDescent="0.5">
      <c r="A63" s="846"/>
      <c r="B63" s="402"/>
      <c r="C63" s="403"/>
      <c r="D63" s="403"/>
      <c r="E63" s="404"/>
      <c r="F63" s="405"/>
      <c r="G63" s="405"/>
      <c r="H63" s="406"/>
      <c r="I63" s="405"/>
      <c r="J63" s="405"/>
      <c r="K63" s="405"/>
      <c r="L63" s="405"/>
      <c r="M63" s="405"/>
      <c r="N63" s="405"/>
      <c r="O63" s="407"/>
      <c r="P63" s="368"/>
      <c r="Q63" s="848"/>
    </row>
    <row r="64" spans="1:20" x14ac:dyDescent="0.5">
      <c r="A64" s="846"/>
      <c r="B64" s="408"/>
      <c r="C64" s="409"/>
      <c r="D64" s="409"/>
      <c r="E64" s="410"/>
      <c r="F64" s="411"/>
      <c r="G64" s="410"/>
      <c r="H64" s="412"/>
      <c r="I64" s="413"/>
      <c r="J64" s="413"/>
      <c r="K64" s="413"/>
      <c r="L64" s="413"/>
      <c r="M64" s="413"/>
      <c r="N64" s="413"/>
      <c r="O64" s="414"/>
      <c r="P64" s="366"/>
      <c r="Q64" s="848"/>
    </row>
    <row r="65" spans="1:20" x14ac:dyDescent="0.5">
      <c r="A65" s="846"/>
      <c r="B65" s="402"/>
      <c r="C65" s="415"/>
      <c r="D65" s="415"/>
      <c r="E65" s="404"/>
      <c r="F65" s="405"/>
      <c r="G65" s="404"/>
      <c r="H65" s="416"/>
      <c r="I65" s="417"/>
      <c r="J65" s="417"/>
      <c r="K65" s="417"/>
      <c r="L65" s="417"/>
      <c r="M65" s="417"/>
      <c r="N65" s="417"/>
      <c r="O65" s="418"/>
      <c r="P65" s="370"/>
      <c r="Q65" s="848"/>
    </row>
    <row r="66" spans="1:20" x14ac:dyDescent="0.5">
      <c r="A66" s="846"/>
      <c r="B66" s="408"/>
      <c r="C66" s="409"/>
      <c r="D66" s="409"/>
      <c r="E66" s="410"/>
      <c r="F66" s="411"/>
      <c r="G66" s="410"/>
      <c r="H66" s="412"/>
      <c r="I66" s="413"/>
      <c r="J66" s="413"/>
      <c r="K66" s="413"/>
      <c r="L66" s="413"/>
      <c r="M66" s="413"/>
      <c r="N66" s="413"/>
      <c r="O66" s="414"/>
      <c r="P66" s="366"/>
      <c r="Q66" s="848"/>
    </row>
    <row r="67" spans="1:20" x14ac:dyDescent="0.5">
      <c r="A67" s="846"/>
      <c r="B67" s="402"/>
      <c r="C67" s="415"/>
      <c r="D67" s="415"/>
      <c r="E67" s="404"/>
      <c r="F67" s="405"/>
      <c r="G67" s="404"/>
      <c r="H67" s="416"/>
      <c r="I67" s="417"/>
      <c r="J67" s="417"/>
      <c r="K67" s="417"/>
      <c r="L67" s="417"/>
      <c r="M67" s="417"/>
      <c r="N67" s="417"/>
      <c r="O67" s="418"/>
      <c r="P67" s="370"/>
      <c r="Q67" s="848"/>
    </row>
    <row r="68" spans="1:20" x14ac:dyDescent="0.5">
      <c r="A68" s="846"/>
      <c r="B68" s="408"/>
      <c r="C68" s="409"/>
      <c r="D68" s="409"/>
      <c r="E68" s="410"/>
      <c r="F68" s="411"/>
      <c r="G68" s="410"/>
      <c r="H68" s="412"/>
      <c r="I68" s="413"/>
      <c r="J68" s="413"/>
      <c r="K68" s="413"/>
      <c r="L68" s="413"/>
      <c r="M68" s="413"/>
      <c r="N68" s="413"/>
      <c r="O68" s="414"/>
      <c r="P68" s="366"/>
      <c r="Q68" s="848"/>
    </row>
    <row r="69" spans="1:20" x14ac:dyDescent="0.5">
      <c r="A69" s="846"/>
      <c r="B69" s="402"/>
      <c r="C69" s="415"/>
      <c r="D69" s="415"/>
      <c r="E69" s="404"/>
      <c r="F69" s="405"/>
      <c r="G69" s="404"/>
      <c r="H69" s="416"/>
      <c r="I69" s="417"/>
      <c r="J69" s="417"/>
      <c r="K69" s="417"/>
      <c r="L69" s="417"/>
      <c r="M69" s="417"/>
      <c r="N69" s="417"/>
      <c r="O69" s="418"/>
      <c r="P69" s="370"/>
      <c r="Q69" s="848"/>
    </row>
    <row r="70" spans="1:20" x14ac:dyDescent="0.5">
      <c r="A70" s="846"/>
      <c r="B70" s="408"/>
      <c r="C70" s="409"/>
      <c r="D70" s="409"/>
      <c r="E70" s="410"/>
      <c r="F70" s="411"/>
      <c r="G70" s="410"/>
      <c r="H70" s="412"/>
      <c r="I70" s="413"/>
      <c r="J70" s="413"/>
      <c r="K70" s="413"/>
      <c r="L70" s="413"/>
      <c r="M70" s="413"/>
      <c r="N70" s="413"/>
      <c r="O70" s="414"/>
      <c r="P70" s="366"/>
      <c r="Q70" s="848"/>
    </row>
    <row r="71" spans="1:20" x14ac:dyDescent="0.5">
      <c r="A71" s="846"/>
      <c r="B71" s="402"/>
      <c r="C71" s="415"/>
      <c r="D71" s="415"/>
      <c r="E71" s="404"/>
      <c r="F71" s="405"/>
      <c r="G71" s="419"/>
      <c r="H71" s="416"/>
      <c r="I71" s="417"/>
      <c r="J71" s="417"/>
      <c r="K71" s="417"/>
      <c r="L71" s="417"/>
      <c r="M71" s="417"/>
      <c r="N71" s="417"/>
      <c r="O71" s="418"/>
      <c r="P71" s="370"/>
      <c r="Q71" s="848"/>
    </row>
    <row r="72" spans="1:20" x14ac:dyDescent="0.5">
      <c r="A72" s="846"/>
      <c r="B72" s="408"/>
      <c r="C72" s="409"/>
      <c r="D72" s="409"/>
      <c r="E72" s="410"/>
      <c r="F72" s="411"/>
      <c r="G72" s="420"/>
      <c r="H72" s="412"/>
      <c r="I72" s="413"/>
      <c r="J72" s="413"/>
      <c r="K72" s="413"/>
      <c r="L72" s="413"/>
      <c r="M72" s="413"/>
      <c r="N72" s="413"/>
      <c r="O72" s="414"/>
      <c r="P72" s="366"/>
      <c r="Q72" s="848"/>
    </row>
    <row r="73" spans="1:20" ht="16.850000000000001" customHeight="1" thickBot="1" x14ac:dyDescent="0.55000000000000004">
      <c r="A73" s="846"/>
      <c r="B73" s="421"/>
      <c r="C73" s="422"/>
      <c r="D73" s="422"/>
      <c r="E73" s="423"/>
      <c r="F73" s="424"/>
      <c r="G73" s="425"/>
      <c r="H73" s="426"/>
      <c r="I73" s="427"/>
      <c r="J73" s="427"/>
      <c r="K73" s="427"/>
      <c r="L73" s="427"/>
      <c r="M73" s="427"/>
      <c r="N73" s="427"/>
      <c r="O73" s="428"/>
      <c r="P73" s="370"/>
      <c r="Q73" s="848"/>
    </row>
    <row r="74" spans="1:20" ht="12" customHeight="1" x14ac:dyDescent="0.5">
      <c r="A74" s="847"/>
      <c r="B74" s="845"/>
      <c r="C74" s="845"/>
      <c r="D74" s="845"/>
      <c r="E74" s="845"/>
      <c r="F74" s="845"/>
      <c r="G74" s="845"/>
      <c r="H74" s="845"/>
      <c r="I74" s="845"/>
      <c r="J74" s="845"/>
      <c r="K74" s="845"/>
      <c r="L74" s="845"/>
      <c r="M74" s="845"/>
      <c r="N74" s="845"/>
      <c r="O74" s="845"/>
      <c r="P74" s="348"/>
      <c r="Q74" s="849"/>
    </row>
    <row r="75" spans="1:20" hidden="1" x14ac:dyDescent="0.5"/>
    <row r="76" spans="1:20" hidden="1" x14ac:dyDescent="0.5">
      <c r="B76" s="810" t="s">
        <v>169</v>
      </c>
      <c r="C76" s="811"/>
      <c r="D76" s="356"/>
      <c r="E76" s="342" t="s">
        <v>31</v>
      </c>
      <c r="F76" s="346"/>
      <c r="G76" s="35" t="s">
        <v>41</v>
      </c>
      <c r="H76" s="36" t="s">
        <v>42</v>
      </c>
      <c r="I76" s="812" t="s">
        <v>63</v>
      </c>
      <c r="J76" s="811"/>
      <c r="K76" s="811"/>
      <c r="L76" s="811"/>
      <c r="M76" s="811"/>
      <c r="N76" s="811"/>
      <c r="O76" s="811"/>
      <c r="P76" s="811"/>
      <c r="Q76" s="811"/>
      <c r="R76" s="811"/>
      <c r="S76" s="811"/>
      <c r="T76" s="346" t="s">
        <v>31</v>
      </c>
    </row>
    <row r="77" spans="1:20" hidden="1" x14ac:dyDescent="0.5">
      <c r="B77" s="7" t="s">
        <v>21</v>
      </c>
      <c r="C77" s="7" t="b">
        <v>0</v>
      </c>
      <c r="D77" s="27"/>
      <c r="E77" s="37" t="s">
        <v>20</v>
      </c>
      <c r="F77" s="37"/>
      <c r="G77" s="27" t="b">
        <v>1</v>
      </c>
      <c r="H77" s="38" t="str" cm="1">
        <f t="array" ref="H77">_xlfn._xlws.FILTER(E77:E86,T96:T105=TRUE,"")</f>
        <v/>
      </c>
      <c r="I77" s="7" t="s">
        <v>21</v>
      </c>
      <c r="J77" s="27"/>
      <c r="K77" s="39" t="s">
        <v>457</v>
      </c>
      <c r="L77" s="347"/>
      <c r="M77" s="347"/>
      <c r="N77" s="347"/>
      <c r="O77" s="28"/>
      <c r="P77" s="28"/>
      <c r="Q77" s="28"/>
      <c r="R77" s="28"/>
      <c r="S77" s="28"/>
      <c r="T77" s="37" t="s">
        <v>456</v>
      </c>
    </row>
    <row r="78" spans="1:20" hidden="1" x14ac:dyDescent="0.5">
      <c r="B78" s="7" t="s">
        <v>22</v>
      </c>
      <c r="C78" s="7" t="b">
        <v>0</v>
      </c>
      <c r="D78" s="27"/>
      <c r="E78" s="37" t="s">
        <v>17</v>
      </c>
      <c r="F78" s="37"/>
      <c r="G78" s="27" t="b">
        <v>0</v>
      </c>
      <c r="H78" s="38"/>
      <c r="I78" s="7" t="s">
        <v>22</v>
      </c>
      <c r="J78" s="27"/>
      <c r="K78" s="39" t="s">
        <v>458</v>
      </c>
      <c r="L78" s="347"/>
      <c r="M78" s="347"/>
      <c r="N78" s="347"/>
      <c r="O78" s="28"/>
      <c r="P78" s="28"/>
      <c r="Q78" s="28"/>
      <c r="R78" s="28"/>
      <c r="S78" s="28"/>
      <c r="T78" s="37" t="s">
        <v>469</v>
      </c>
    </row>
    <row r="79" spans="1:20" hidden="1" x14ac:dyDescent="0.5">
      <c r="B79" s="7" t="s">
        <v>23</v>
      </c>
      <c r="C79" s="7" t="b">
        <v>0</v>
      </c>
      <c r="D79" s="27"/>
      <c r="E79" s="37" t="s">
        <v>16</v>
      </c>
      <c r="F79" s="354"/>
      <c r="G79" s="32"/>
      <c r="H79" s="38"/>
      <c r="I79" s="7" t="s">
        <v>23</v>
      </c>
      <c r="J79" s="27"/>
      <c r="K79" s="39" t="s">
        <v>468</v>
      </c>
      <c r="L79" s="347"/>
      <c r="M79" s="347"/>
      <c r="N79" s="347"/>
      <c r="O79" s="28"/>
      <c r="P79" s="28"/>
      <c r="Q79" s="28"/>
      <c r="R79" s="28"/>
      <c r="S79" s="28"/>
      <c r="T79" s="37" t="s">
        <v>470</v>
      </c>
    </row>
    <row r="80" spans="1:20" hidden="1" x14ac:dyDescent="0.5">
      <c r="B80" s="7" t="s">
        <v>24</v>
      </c>
      <c r="C80" s="7" t="b">
        <v>0</v>
      </c>
      <c r="D80" s="27"/>
      <c r="E80" s="37" t="s">
        <v>59</v>
      </c>
      <c r="F80" s="354"/>
      <c r="G80" s="32"/>
      <c r="H80" s="38"/>
      <c r="I80" s="7" t="s">
        <v>24</v>
      </c>
      <c r="J80" s="27"/>
      <c r="K80" s="39" t="s">
        <v>459</v>
      </c>
      <c r="L80" s="347"/>
      <c r="M80" s="347"/>
      <c r="N80" s="347"/>
      <c r="O80" s="28"/>
      <c r="P80" s="28"/>
      <c r="Q80" s="28"/>
      <c r="R80" s="28"/>
      <c r="S80" s="28"/>
      <c r="T80" s="37" t="s">
        <v>471</v>
      </c>
    </row>
    <row r="81" spans="2:20" hidden="1" x14ac:dyDescent="0.5">
      <c r="B81" s="7" t="s">
        <v>25</v>
      </c>
      <c r="C81" s="7" t="b">
        <v>0</v>
      </c>
      <c r="D81" s="27"/>
      <c r="E81" s="37" t="s">
        <v>32</v>
      </c>
      <c r="F81" s="354"/>
      <c r="G81" s="32"/>
      <c r="H81" s="38"/>
      <c r="I81" s="7" t="s">
        <v>25</v>
      </c>
      <c r="J81" s="27"/>
      <c r="K81" s="39" t="s">
        <v>460</v>
      </c>
      <c r="L81" s="347"/>
      <c r="M81" s="347"/>
      <c r="N81" s="347"/>
      <c r="O81" s="28"/>
      <c r="P81" s="28"/>
      <c r="Q81" s="28"/>
      <c r="R81" s="28"/>
      <c r="S81" s="28"/>
      <c r="T81" s="37" t="s">
        <v>472</v>
      </c>
    </row>
    <row r="82" spans="2:20" hidden="1" x14ac:dyDescent="0.5">
      <c r="B82" s="7" t="s">
        <v>27</v>
      </c>
      <c r="C82" s="7" t="b">
        <v>0</v>
      </c>
      <c r="D82" s="27"/>
      <c r="E82" s="37" t="s">
        <v>33</v>
      </c>
      <c r="F82" s="354"/>
      <c r="G82" s="32"/>
      <c r="H82" s="38"/>
      <c r="I82" s="7" t="s">
        <v>27</v>
      </c>
      <c r="J82" s="27"/>
      <c r="K82" s="39" t="s">
        <v>461</v>
      </c>
      <c r="L82" s="347"/>
      <c r="M82" s="347"/>
      <c r="N82" s="347"/>
      <c r="O82" s="28"/>
      <c r="P82" s="28"/>
      <c r="Q82" s="28"/>
      <c r="R82" s="28"/>
      <c r="S82" s="28"/>
      <c r="T82" s="37" t="s">
        <v>473</v>
      </c>
    </row>
    <row r="83" spans="2:20" hidden="1" x14ac:dyDescent="0.5">
      <c r="B83" s="7" t="s">
        <v>26</v>
      </c>
      <c r="C83" s="7" t="b">
        <v>0</v>
      </c>
      <c r="D83" s="27"/>
      <c r="E83" s="37" t="s">
        <v>34</v>
      </c>
      <c r="F83" s="354"/>
      <c r="G83" s="32"/>
      <c r="H83" s="38"/>
      <c r="I83" s="7" t="s">
        <v>26</v>
      </c>
      <c r="J83" s="27"/>
      <c r="K83" s="39" t="s">
        <v>462</v>
      </c>
      <c r="L83" s="347"/>
      <c r="M83" s="347"/>
      <c r="N83" s="347"/>
      <c r="O83" s="28"/>
      <c r="P83" s="28"/>
      <c r="Q83" s="28"/>
      <c r="R83" s="28"/>
      <c r="S83" s="28"/>
      <c r="T83" s="37" t="s">
        <v>474</v>
      </c>
    </row>
    <row r="84" spans="2:20" hidden="1" x14ac:dyDescent="0.5">
      <c r="B84" s="7" t="s">
        <v>28</v>
      </c>
      <c r="C84" s="7" t="b">
        <v>0</v>
      </c>
      <c r="D84" s="357"/>
      <c r="E84" s="40" t="s">
        <v>35</v>
      </c>
      <c r="F84" s="354"/>
      <c r="G84" s="32"/>
      <c r="H84" s="41"/>
      <c r="I84" s="7" t="s">
        <v>28</v>
      </c>
      <c r="J84" s="27"/>
      <c r="K84" s="39" t="s">
        <v>463</v>
      </c>
      <c r="L84" s="347"/>
      <c r="M84" s="347"/>
      <c r="N84" s="347"/>
      <c r="O84" s="28"/>
      <c r="P84" s="28"/>
      <c r="Q84" s="28"/>
      <c r="R84" s="28"/>
      <c r="S84" s="28"/>
      <c r="T84" s="40" t="s">
        <v>475</v>
      </c>
    </row>
    <row r="85" spans="2:20" hidden="1" x14ac:dyDescent="0.5">
      <c r="B85" s="7" t="s">
        <v>55</v>
      </c>
      <c r="C85" s="7" t="b">
        <v>0</v>
      </c>
      <c r="D85" s="357"/>
      <c r="E85" s="40" t="s">
        <v>54</v>
      </c>
      <c r="F85" s="354"/>
      <c r="G85" s="32"/>
      <c r="H85" s="41"/>
      <c r="I85" s="7" t="s">
        <v>55</v>
      </c>
      <c r="J85" s="27"/>
      <c r="K85" s="39" t="s">
        <v>464</v>
      </c>
      <c r="L85" s="347"/>
      <c r="M85" s="347"/>
      <c r="N85" s="347"/>
      <c r="O85" s="28"/>
      <c r="P85" s="28"/>
      <c r="Q85" s="28"/>
      <c r="R85" s="28"/>
      <c r="S85" s="28"/>
      <c r="T85" s="40" t="s">
        <v>476</v>
      </c>
    </row>
    <row r="86" spans="2:20" hidden="1" x14ac:dyDescent="0.5">
      <c r="B86" s="7" t="s">
        <v>29</v>
      </c>
      <c r="C86" s="7" t="b">
        <v>0</v>
      </c>
      <c r="D86" s="27"/>
      <c r="E86" s="37" t="s">
        <v>47</v>
      </c>
      <c r="F86" s="354"/>
      <c r="G86" s="32"/>
      <c r="H86" s="38"/>
      <c r="I86" s="7" t="s">
        <v>29</v>
      </c>
      <c r="J86" s="27"/>
      <c r="K86" s="39" t="s">
        <v>465</v>
      </c>
      <c r="L86" s="347"/>
      <c r="M86" s="347"/>
      <c r="N86" s="347"/>
      <c r="O86" s="28"/>
      <c r="P86" s="28"/>
      <c r="Q86" s="28"/>
      <c r="R86" s="28"/>
      <c r="S86" s="28"/>
      <c r="T86" s="37" t="s">
        <v>477</v>
      </c>
    </row>
    <row r="87" spans="2:20" hidden="1" x14ac:dyDescent="0.5">
      <c r="B87" s="7" t="s">
        <v>56</v>
      </c>
      <c r="C87" s="7" t="b">
        <v>0</v>
      </c>
      <c r="D87" s="358"/>
      <c r="F87" s="32"/>
      <c r="G87" s="32"/>
      <c r="H87" s="32"/>
      <c r="I87" s="7" t="s">
        <v>56</v>
      </c>
      <c r="J87" s="27"/>
      <c r="K87" s="39" t="s">
        <v>466</v>
      </c>
      <c r="L87" s="347"/>
      <c r="M87" s="347"/>
      <c r="N87" s="347"/>
      <c r="O87" s="28"/>
      <c r="P87" s="28"/>
      <c r="Q87" s="28"/>
      <c r="R87" s="28"/>
      <c r="S87" s="28"/>
    </row>
    <row r="88" spans="2:20" hidden="1" x14ac:dyDescent="0.5">
      <c r="B88" s="123" t="s">
        <v>30</v>
      </c>
      <c r="C88" s="123" t="b">
        <v>0</v>
      </c>
      <c r="D88" s="358"/>
      <c r="F88" s="32"/>
      <c r="G88" s="32"/>
      <c r="H88" s="32"/>
      <c r="I88" s="7" t="s">
        <v>30</v>
      </c>
      <c r="J88" s="27"/>
      <c r="K88" s="39" t="s">
        <v>467</v>
      </c>
      <c r="L88" s="347"/>
      <c r="M88" s="347"/>
      <c r="N88" s="347"/>
      <c r="O88" s="28"/>
      <c r="P88" s="28"/>
      <c r="Q88" s="28"/>
      <c r="R88" s="28"/>
      <c r="S88" s="28"/>
    </row>
    <row r="89" spans="2:20" hidden="1" x14ac:dyDescent="0.5">
      <c r="B89" s="7" t="s">
        <v>389</v>
      </c>
      <c r="C89" s="7" t="b">
        <v>0</v>
      </c>
      <c r="D89" s="358"/>
      <c r="F89" s="32"/>
      <c r="G89" s="32"/>
      <c r="H89" s="32"/>
      <c r="I89" s="32"/>
      <c r="J89" s="32"/>
      <c r="K89" s="32"/>
      <c r="L89" s="32"/>
      <c r="M89" s="32"/>
      <c r="N89" s="32"/>
      <c r="O89" s="42"/>
      <c r="P89" s="42"/>
      <c r="Q89" s="32"/>
      <c r="R89" s="32"/>
      <c r="S89" s="32"/>
    </row>
    <row r="90" spans="2:20" hidden="1" x14ac:dyDescent="0.5">
      <c r="B90" s="803" t="s">
        <v>170</v>
      </c>
      <c r="C90" s="803"/>
      <c r="D90" s="803"/>
      <c r="E90" s="804"/>
      <c r="F90" s="804"/>
      <c r="G90" s="804"/>
      <c r="H90" s="804"/>
      <c r="I90" s="804"/>
      <c r="J90" s="803"/>
      <c r="K90" s="803"/>
      <c r="L90" s="803"/>
      <c r="M90" s="803"/>
      <c r="N90" s="803"/>
      <c r="O90" s="803"/>
      <c r="P90" s="374"/>
      <c r="Q90" s="43"/>
      <c r="R90" s="43"/>
      <c r="S90" s="43"/>
    </row>
    <row r="91" spans="2:20" hidden="1" x14ac:dyDescent="0.5">
      <c r="B91" s="44" t="s">
        <v>20</v>
      </c>
      <c r="C91" s="44" t="s">
        <v>17</v>
      </c>
      <c r="D91" s="44"/>
      <c r="E91" s="44" t="s">
        <v>16</v>
      </c>
      <c r="F91" s="44"/>
      <c r="G91" s="44" t="s">
        <v>59</v>
      </c>
      <c r="H91" s="44" t="s">
        <v>32</v>
      </c>
      <c r="I91" s="44" t="s">
        <v>33</v>
      </c>
      <c r="J91" s="44"/>
      <c r="K91" s="44" t="s">
        <v>34</v>
      </c>
      <c r="L91" s="44"/>
      <c r="M91" s="44"/>
      <c r="N91" s="44"/>
      <c r="O91" s="44" t="s">
        <v>35</v>
      </c>
      <c r="P91" s="44"/>
      <c r="Q91" s="7" t="s">
        <v>47</v>
      </c>
      <c r="R91" s="32"/>
      <c r="S91" s="32"/>
    </row>
    <row r="92" spans="2:20" hidden="1" x14ac:dyDescent="0.5">
      <c r="B92" s="7" t="b">
        <f>T96</f>
        <v>0</v>
      </c>
      <c r="C92" s="7" t="b">
        <f>T97</f>
        <v>0</v>
      </c>
      <c r="D92" s="7"/>
      <c r="E92" s="7" t="b">
        <f>T98</f>
        <v>0</v>
      </c>
      <c r="F92" s="7"/>
      <c r="G92" s="7" t="b">
        <f>T99</f>
        <v>0</v>
      </c>
      <c r="H92" s="7" t="b">
        <f>T100</f>
        <v>0</v>
      </c>
      <c r="I92" s="7" t="b">
        <f>T101</f>
        <v>0</v>
      </c>
      <c r="J92" s="7"/>
      <c r="K92" s="7" t="b">
        <f>T102</f>
        <v>0</v>
      </c>
      <c r="L92" s="7"/>
      <c r="M92" s="7"/>
      <c r="N92" s="7"/>
      <c r="O92" s="7" t="b">
        <f>T103</f>
        <v>0</v>
      </c>
      <c r="P92" s="7"/>
      <c r="Q92" s="7" t="b">
        <f>T105</f>
        <v>0</v>
      </c>
      <c r="R92" s="32"/>
      <c r="S92" s="32"/>
    </row>
    <row r="93" spans="2:20" hidden="1" x14ac:dyDescent="0.5">
      <c r="B93" s="32"/>
      <c r="C93" s="32"/>
      <c r="D93" s="32"/>
      <c r="F93" s="32"/>
      <c r="G93" s="32"/>
      <c r="H93" s="32"/>
      <c r="I93" s="32"/>
      <c r="J93" s="32"/>
      <c r="K93" s="32"/>
      <c r="L93" s="32"/>
      <c r="M93" s="32"/>
      <c r="N93" s="32"/>
      <c r="O93" s="32"/>
      <c r="P93" s="32"/>
      <c r="Q93" s="32"/>
      <c r="R93" s="32"/>
      <c r="S93" s="32"/>
    </row>
    <row r="94" spans="2:20" hidden="1" x14ac:dyDescent="0.5">
      <c r="B94" s="816" t="s">
        <v>37</v>
      </c>
      <c r="C94" s="817"/>
      <c r="D94" s="817"/>
      <c r="E94" s="817"/>
      <c r="F94" s="817"/>
      <c r="G94" s="817"/>
      <c r="H94" s="817"/>
      <c r="I94" s="817"/>
      <c r="J94" s="817"/>
      <c r="K94" s="817"/>
      <c r="L94" s="817"/>
      <c r="M94" s="817"/>
      <c r="N94" s="817"/>
      <c r="O94" s="817"/>
      <c r="P94" s="817"/>
      <c r="Q94" s="817"/>
      <c r="R94" s="817"/>
      <c r="S94" s="817"/>
    </row>
    <row r="95" spans="2:20" hidden="1" x14ac:dyDescent="0.5">
      <c r="B95" s="5" t="s">
        <v>36</v>
      </c>
      <c r="C95" s="33" t="s">
        <v>22</v>
      </c>
      <c r="D95" s="33"/>
      <c r="E95" s="5" t="s">
        <v>23</v>
      </c>
      <c r="F95" s="5"/>
      <c r="G95" s="33" t="s">
        <v>24</v>
      </c>
      <c r="H95" s="5" t="s">
        <v>25</v>
      </c>
      <c r="I95" s="33" t="s">
        <v>27</v>
      </c>
      <c r="J95" s="33"/>
      <c r="K95" s="5" t="s">
        <v>26</v>
      </c>
      <c r="L95" s="5"/>
      <c r="M95" s="5"/>
      <c r="N95" s="5"/>
      <c r="O95" s="33" t="s">
        <v>28</v>
      </c>
      <c r="P95" s="33" t="s">
        <v>55</v>
      </c>
      <c r="Q95" s="33" t="s">
        <v>29</v>
      </c>
      <c r="R95" s="5" t="s">
        <v>56</v>
      </c>
      <c r="S95" s="33" t="s">
        <v>30</v>
      </c>
      <c r="T95" s="29" t="s">
        <v>40</v>
      </c>
    </row>
    <row r="96" spans="2:20" hidden="1" x14ac:dyDescent="0.5">
      <c r="B96" s="7" t="s">
        <v>20</v>
      </c>
      <c r="C96" s="38" t="s">
        <v>20</v>
      </c>
      <c r="D96" s="38"/>
      <c r="E96" s="7" t="s">
        <v>20</v>
      </c>
      <c r="F96" s="7"/>
      <c r="G96" s="38" t="s">
        <v>20</v>
      </c>
      <c r="H96" s="7" t="s">
        <v>20</v>
      </c>
      <c r="I96" s="38" t="s">
        <v>20</v>
      </c>
      <c r="J96" s="38"/>
      <c r="K96" s="7" t="s">
        <v>20</v>
      </c>
      <c r="L96" s="7"/>
      <c r="M96" s="7"/>
      <c r="N96" s="7"/>
      <c r="O96" s="38" t="s">
        <v>20</v>
      </c>
      <c r="P96" s="38" t="s">
        <v>20</v>
      </c>
      <c r="Q96" s="38" t="s">
        <v>20</v>
      </c>
      <c r="R96" s="7" t="s">
        <v>20</v>
      </c>
      <c r="S96" s="38" t="s">
        <v>20</v>
      </c>
      <c r="T96" s="27" t="b">
        <f t="shared" ref="T96:T105" si="0">IF(T107&gt;0,$G$77,$G$78)</f>
        <v>0</v>
      </c>
    </row>
    <row r="97" spans="2:20" hidden="1" x14ac:dyDescent="0.5">
      <c r="B97" s="7" t="s">
        <v>17</v>
      </c>
      <c r="C97" s="38" t="s">
        <v>17</v>
      </c>
      <c r="D97" s="38"/>
      <c r="E97" s="7" t="s">
        <v>17</v>
      </c>
      <c r="F97" s="27"/>
      <c r="G97" s="37" t="s">
        <v>17</v>
      </c>
      <c r="H97" s="7" t="s">
        <v>17</v>
      </c>
      <c r="I97" s="38" t="s">
        <v>17</v>
      </c>
      <c r="J97" s="38"/>
      <c r="K97" s="7" t="s">
        <v>17</v>
      </c>
      <c r="L97" s="7"/>
      <c r="M97" s="7"/>
      <c r="N97" s="7"/>
      <c r="O97" s="38" t="s">
        <v>17</v>
      </c>
      <c r="P97" s="38" t="s">
        <v>17</v>
      </c>
      <c r="Q97" s="38" t="s">
        <v>17</v>
      </c>
      <c r="R97" s="7" t="s">
        <v>17</v>
      </c>
      <c r="S97" s="38" t="s">
        <v>17</v>
      </c>
      <c r="T97" s="27" t="b">
        <f t="shared" si="0"/>
        <v>0</v>
      </c>
    </row>
    <row r="98" spans="2:20" hidden="1" x14ac:dyDescent="0.5">
      <c r="B98" s="7" t="s">
        <v>16</v>
      </c>
      <c r="C98" s="38" t="s">
        <v>16</v>
      </c>
      <c r="D98" s="38"/>
      <c r="E98" s="7" t="s">
        <v>16</v>
      </c>
      <c r="F98" s="27"/>
      <c r="G98" s="37" t="s">
        <v>16</v>
      </c>
      <c r="H98" s="7" t="s">
        <v>16</v>
      </c>
      <c r="I98" s="38" t="s">
        <v>16</v>
      </c>
      <c r="J98" s="38"/>
      <c r="K98" s="7" t="s">
        <v>16</v>
      </c>
      <c r="L98" s="7"/>
      <c r="M98" s="7"/>
      <c r="N98" s="7"/>
      <c r="O98" s="38" t="s">
        <v>16</v>
      </c>
      <c r="P98" s="38" t="s">
        <v>16</v>
      </c>
      <c r="Q98" s="38" t="s">
        <v>16</v>
      </c>
      <c r="R98" s="7" t="s">
        <v>16</v>
      </c>
      <c r="S98" s="38" t="s">
        <v>16</v>
      </c>
      <c r="T98" s="27" t="b">
        <f t="shared" si="0"/>
        <v>0</v>
      </c>
    </row>
    <row r="99" spans="2:20" hidden="1" x14ac:dyDescent="0.5">
      <c r="B99" s="7" t="s">
        <v>59</v>
      </c>
      <c r="C99" s="38" t="s">
        <v>59</v>
      </c>
      <c r="D99" s="38"/>
      <c r="E99" s="7" t="s">
        <v>59</v>
      </c>
      <c r="F99" s="27"/>
      <c r="G99" s="37"/>
      <c r="H99" s="7"/>
      <c r="I99" s="38"/>
      <c r="J99" s="38"/>
      <c r="K99" s="7"/>
      <c r="L99" s="7"/>
      <c r="M99" s="7"/>
      <c r="N99" s="7"/>
      <c r="O99" s="38" t="s">
        <v>59</v>
      </c>
      <c r="P99" s="38" t="s">
        <v>59</v>
      </c>
      <c r="Q99" s="38" t="s">
        <v>59</v>
      </c>
      <c r="R99" s="7" t="s">
        <v>59</v>
      </c>
      <c r="S99" s="38"/>
      <c r="T99" s="27" t="b">
        <f t="shared" si="0"/>
        <v>0</v>
      </c>
    </row>
    <row r="100" spans="2:20" hidden="1" x14ac:dyDescent="0.5">
      <c r="B100" s="7" t="s">
        <v>32</v>
      </c>
      <c r="C100" s="38" t="s">
        <v>32</v>
      </c>
      <c r="D100" s="38"/>
      <c r="E100" s="7" t="s">
        <v>32</v>
      </c>
      <c r="F100" s="27"/>
      <c r="G100" s="37" t="s">
        <v>32</v>
      </c>
      <c r="H100" s="7" t="s">
        <v>32</v>
      </c>
      <c r="I100" s="38" t="s">
        <v>32</v>
      </c>
      <c r="J100" s="38"/>
      <c r="K100" s="7" t="s">
        <v>32</v>
      </c>
      <c r="L100" s="7"/>
      <c r="M100" s="7"/>
      <c r="N100" s="7"/>
      <c r="O100" s="38"/>
      <c r="P100" s="38"/>
      <c r="Q100" s="38"/>
      <c r="R100" s="7"/>
      <c r="S100" s="38"/>
      <c r="T100" s="27" t="b">
        <f t="shared" si="0"/>
        <v>0</v>
      </c>
    </row>
    <row r="101" spans="2:20" hidden="1" x14ac:dyDescent="0.5">
      <c r="B101" s="7"/>
      <c r="C101" s="38"/>
      <c r="D101" s="38"/>
      <c r="E101" s="7"/>
      <c r="F101" s="7"/>
      <c r="G101" s="38"/>
      <c r="H101" s="7"/>
      <c r="I101" s="38" t="s">
        <v>33</v>
      </c>
      <c r="J101" s="38"/>
      <c r="K101" s="7" t="s">
        <v>33</v>
      </c>
      <c r="L101" s="7"/>
      <c r="M101" s="7"/>
      <c r="N101" s="7"/>
      <c r="O101" s="38"/>
      <c r="P101" s="38"/>
      <c r="Q101" s="38"/>
      <c r="R101" s="7"/>
      <c r="S101" s="38"/>
      <c r="T101" s="27" t="b">
        <f t="shared" si="0"/>
        <v>0</v>
      </c>
    </row>
    <row r="102" spans="2:20" hidden="1" x14ac:dyDescent="0.5">
      <c r="B102" s="7"/>
      <c r="C102" s="38"/>
      <c r="D102" s="38"/>
      <c r="E102" s="7"/>
      <c r="F102" s="7"/>
      <c r="G102" s="38"/>
      <c r="H102" s="7"/>
      <c r="I102" s="38" t="s">
        <v>34</v>
      </c>
      <c r="J102" s="38"/>
      <c r="K102" s="7" t="s">
        <v>34</v>
      </c>
      <c r="L102" s="7"/>
      <c r="M102" s="7"/>
      <c r="N102" s="7"/>
      <c r="O102" s="38" t="s">
        <v>34</v>
      </c>
      <c r="P102" s="38" t="s">
        <v>34</v>
      </c>
      <c r="Q102" s="38" t="s">
        <v>34</v>
      </c>
      <c r="R102" s="7" t="s">
        <v>34</v>
      </c>
      <c r="S102" s="38" t="s">
        <v>34</v>
      </c>
      <c r="T102" s="27" t="b">
        <f t="shared" si="0"/>
        <v>0</v>
      </c>
    </row>
    <row r="103" spans="2:20" hidden="1" x14ac:dyDescent="0.5">
      <c r="B103" s="7"/>
      <c r="C103" s="38" t="s">
        <v>35</v>
      </c>
      <c r="D103" s="38"/>
      <c r="E103" s="7" t="s">
        <v>35</v>
      </c>
      <c r="F103" s="7"/>
      <c r="G103" s="38"/>
      <c r="H103" s="7" t="s">
        <v>35</v>
      </c>
      <c r="I103" s="38"/>
      <c r="J103" s="38"/>
      <c r="K103" s="7"/>
      <c r="L103" s="7"/>
      <c r="M103" s="7"/>
      <c r="N103" s="7"/>
      <c r="O103" s="38"/>
      <c r="P103" s="38"/>
      <c r="Q103" s="38"/>
      <c r="R103" s="7"/>
      <c r="S103" s="38"/>
      <c r="T103" s="27" t="b">
        <f t="shared" si="0"/>
        <v>0</v>
      </c>
    </row>
    <row r="104" spans="2:20" hidden="1" x14ac:dyDescent="0.5">
      <c r="B104" s="7"/>
      <c r="C104" s="38"/>
      <c r="D104" s="38"/>
      <c r="E104" s="7"/>
      <c r="F104" s="7"/>
      <c r="G104" s="38" t="s">
        <v>54</v>
      </c>
      <c r="H104" s="7" t="s">
        <v>54</v>
      </c>
      <c r="I104" s="38"/>
      <c r="J104" s="38"/>
      <c r="K104" s="7"/>
      <c r="L104" s="7"/>
      <c r="M104" s="7"/>
      <c r="N104" s="7"/>
      <c r="O104" s="38" t="s">
        <v>54</v>
      </c>
      <c r="P104" s="38" t="s">
        <v>54</v>
      </c>
      <c r="Q104" s="38" t="s">
        <v>54</v>
      </c>
      <c r="R104" s="7" t="s">
        <v>54</v>
      </c>
      <c r="S104" s="38" t="s">
        <v>54</v>
      </c>
      <c r="T104" s="27" t="b">
        <f t="shared" si="0"/>
        <v>0</v>
      </c>
    </row>
    <row r="105" spans="2:20" hidden="1" x14ac:dyDescent="0.5">
      <c r="B105" s="7"/>
      <c r="C105" s="38"/>
      <c r="D105" s="38"/>
      <c r="E105" s="7"/>
      <c r="F105" s="7"/>
      <c r="G105" s="38"/>
      <c r="H105" s="7" t="s">
        <v>47</v>
      </c>
      <c r="I105" s="38"/>
      <c r="J105" s="38"/>
      <c r="K105" s="7"/>
      <c r="L105" s="7"/>
      <c r="M105" s="7"/>
      <c r="N105" s="7"/>
      <c r="O105" s="38"/>
      <c r="P105" s="38"/>
      <c r="Q105" s="38"/>
      <c r="R105" s="7"/>
      <c r="S105" s="38"/>
      <c r="T105" s="27" t="b">
        <f t="shared" si="0"/>
        <v>0</v>
      </c>
    </row>
    <row r="106" spans="2:20" hidden="1" x14ac:dyDescent="0.5">
      <c r="B106" s="821" t="s">
        <v>38</v>
      </c>
      <c r="C106" s="822"/>
      <c r="D106" s="822"/>
      <c r="E106" s="822"/>
      <c r="F106" s="822"/>
      <c r="G106" s="822"/>
      <c r="H106" s="822"/>
      <c r="I106" s="822"/>
      <c r="J106" s="822"/>
      <c r="K106" s="822"/>
      <c r="L106" s="822"/>
      <c r="M106" s="822"/>
      <c r="N106" s="822"/>
      <c r="O106" s="822"/>
      <c r="P106" s="822"/>
      <c r="Q106" s="822"/>
      <c r="R106" s="823"/>
      <c r="S106" s="29" t="s">
        <v>39</v>
      </c>
    </row>
    <row r="107" spans="2:20" hidden="1" x14ac:dyDescent="0.5">
      <c r="B107" s="7" t="str" cm="1">
        <f t="array" ref="B107">_xlfn._xlws.FILTER(B96:B105,$C$77=TRUE,"")</f>
        <v/>
      </c>
      <c r="C107" s="38" t="str" cm="1">
        <f t="array" ref="C107">_xlfn._xlws.FILTER(C96:C105,$C$78=TRUE,"")</f>
        <v/>
      </c>
      <c r="D107" s="38"/>
      <c r="E107" s="7" t="str" cm="1">
        <f t="array" ref="E107">_xlfn._xlws.FILTER(E96:E105,$C$79=TRUE,"")</f>
        <v/>
      </c>
      <c r="F107" s="7"/>
      <c r="G107" s="38" t="str" cm="1">
        <f t="array" ref="G107">_xlfn._xlws.FILTER(G96:G105,$C$80=TRUE,"")</f>
        <v/>
      </c>
      <c r="H107" s="7" t="str" cm="1">
        <f t="array" ref="H107">_xlfn._xlws.FILTER(H96:H105,$C$81=TRUE,"")</f>
        <v/>
      </c>
      <c r="I107" s="38" t="str" cm="1">
        <f t="array" ref="I107">_xlfn._xlws.FILTER(I96:I105,$C$82=TRUE,"")</f>
        <v/>
      </c>
      <c r="J107" s="38"/>
      <c r="K107" s="7" t="str" cm="1">
        <f t="array" ref="K107">_xlfn._xlws.FILTER(K96:K105,$C$83=TRUE,"")</f>
        <v/>
      </c>
      <c r="L107" s="7"/>
      <c r="M107" s="7"/>
      <c r="N107" s="7"/>
      <c r="O107" s="38" t="str" cm="1">
        <f t="array" ref="O107">_xlfn._xlws.FILTER(O96:O105,$C$84=TRUE,"")</f>
        <v/>
      </c>
      <c r="P107" s="38" t="str" cm="1">
        <f t="array" ref="P107">_xlfn._xlws.FILTER(P96:P105,$C$85=TRUE,"")</f>
        <v/>
      </c>
      <c r="Q107" s="38" t="str" cm="1">
        <f t="array" ref="Q107">_xlfn._xlws.FILTER(Q96:Q105,$C$86=TRUE,"")</f>
        <v/>
      </c>
      <c r="R107" s="7" t="str" cm="1">
        <f t="array" ref="R107">_xlfn._xlws.FILTER(R96:R105,$C$87=TRUE,"")</f>
        <v/>
      </c>
      <c r="S107" s="38" t="str" cm="1">
        <f t="array" ref="S107">_xlfn._xlws.FILTER(S96:S105,$C$88=TRUE,"")</f>
        <v/>
      </c>
      <c r="T107" s="27">
        <f t="shared" ref="T107:T116" si="1">COUNTIF(B107:S107,E77)</f>
        <v>0</v>
      </c>
    </row>
    <row r="108" spans="2:20" hidden="1" x14ac:dyDescent="0.5">
      <c r="B108" s="7"/>
      <c r="C108" s="38"/>
      <c r="D108" s="38"/>
      <c r="E108" s="7"/>
      <c r="F108" s="7"/>
      <c r="G108" s="38"/>
      <c r="H108" s="7"/>
      <c r="I108" s="38"/>
      <c r="J108" s="38"/>
      <c r="K108" s="7"/>
      <c r="L108" s="7"/>
      <c r="M108" s="7"/>
      <c r="N108" s="7"/>
      <c r="O108" s="38"/>
      <c r="P108" s="38"/>
      <c r="Q108" s="38"/>
      <c r="R108" s="7"/>
      <c r="S108" s="38"/>
      <c r="T108" s="27">
        <f t="shared" si="1"/>
        <v>0</v>
      </c>
    </row>
    <row r="109" spans="2:20" hidden="1" x14ac:dyDescent="0.5">
      <c r="B109" s="7"/>
      <c r="C109" s="38"/>
      <c r="D109" s="38"/>
      <c r="E109" s="7"/>
      <c r="F109" s="7"/>
      <c r="G109" s="38"/>
      <c r="H109" s="7"/>
      <c r="I109" s="38"/>
      <c r="J109" s="38"/>
      <c r="K109" s="7"/>
      <c r="L109" s="7"/>
      <c r="M109" s="7"/>
      <c r="N109" s="7"/>
      <c r="O109" s="38"/>
      <c r="P109" s="38"/>
      <c r="Q109" s="38"/>
      <c r="R109" s="7"/>
      <c r="S109" s="38"/>
      <c r="T109" s="27">
        <f t="shared" si="1"/>
        <v>0</v>
      </c>
    </row>
    <row r="110" spans="2:20" hidden="1" x14ac:dyDescent="0.5">
      <c r="B110" s="7"/>
      <c r="C110" s="38"/>
      <c r="D110" s="38"/>
      <c r="E110" s="7"/>
      <c r="F110" s="7"/>
      <c r="G110" s="38"/>
      <c r="H110" s="7"/>
      <c r="I110" s="38"/>
      <c r="J110" s="38"/>
      <c r="K110" s="7"/>
      <c r="L110" s="7"/>
      <c r="M110" s="7"/>
      <c r="N110" s="7"/>
      <c r="O110" s="38"/>
      <c r="P110" s="38"/>
      <c r="Q110" s="38"/>
      <c r="R110" s="7"/>
      <c r="S110" s="38"/>
      <c r="T110" s="27">
        <f t="shared" si="1"/>
        <v>0</v>
      </c>
    </row>
    <row r="111" spans="2:20" hidden="1" x14ac:dyDescent="0.5">
      <c r="B111" s="7"/>
      <c r="C111" s="38"/>
      <c r="D111" s="38"/>
      <c r="E111" s="7"/>
      <c r="F111" s="7"/>
      <c r="G111" s="38"/>
      <c r="H111" s="7"/>
      <c r="I111" s="38"/>
      <c r="J111" s="38"/>
      <c r="K111" s="7"/>
      <c r="L111" s="7"/>
      <c r="M111" s="7"/>
      <c r="N111" s="7"/>
      <c r="O111" s="38"/>
      <c r="P111" s="38"/>
      <c r="Q111" s="38"/>
      <c r="R111" s="7"/>
      <c r="S111" s="38"/>
      <c r="T111" s="27">
        <f t="shared" si="1"/>
        <v>0</v>
      </c>
    </row>
    <row r="112" spans="2:20" hidden="1" x14ac:dyDescent="0.5">
      <c r="B112" s="7"/>
      <c r="C112" s="38"/>
      <c r="D112" s="38"/>
      <c r="E112" s="7"/>
      <c r="F112" s="7"/>
      <c r="G112" s="38"/>
      <c r="H112" s="7"/>
      <c r="I112" s="38"/>
      <c r="J112" s="38"/>
      <c r="K112" s="7"/>
      <c r="L112" s="7"/>
      <c r="M112" s="7"/>
      <c r="N112" s="7"/>
      <c r="O112" s="38"/>
      <c r="P112" s="38"/>
      <c r="Q112" s="38"/>
      <c r="R112" s="7"/>
      <c r="S112" s="38"/>
      <c r="T112" s="7">
        <f t="shared" si="1"/>
        <v>0</v>
      </c>
    </row>
    <row r="113" spans="2:20" hidden="1" x14ac:dyDescent="0.5">
      <c r="B113" s="7"/>
      <c r="C113" s="38"/>
      <c r="D113" s="38"/>
      <c r="E113" s="7"/>
      <c r="F113" s="7"/>
      <c r="G113" s="38"/>
      <c r="H113" s="7"/>
      <c r="I113" s="38"/>
      <c r="J113" s="38"/>
      <c r="K113" s="7"/>
      <c r="L113" s="7"/>
      <c r="M113" s="7"/>
      <c r="N113" s="7"/>
      <c r="O113" s="38"/>
      <c r="P113" s="38"/>
      <c r="Q113" s="38"/>
      <c r="R113" s="7"/>
      <c r="S113" s="38"/>
      <c r="T113" s="7">
        <f t="shared" si="1"/>
        <v>0</v>
      </c>
    </row>
    <row r="114" spans="2:20" hidden="1" x14ac:dyDescent="0.5">
      <c r="B114" s="7"/>
      <c r="C114" s="38"/>
      <c r="D114" s="38"/>
      <c r="E114" s="7"/>
      <c r="F114" s="7"/>
      <c r="G114" s="38"/>
      <c r="H114" s="7"/>
      <c r="I114" s="38"/>
      <c r="J114" s="38"/>
      <c r="K114" s="7"/>
      <c r="L114" s="7"/>
      <c r="M114" s="7"/>
      <c r="N114" s="7"/>
      <c r="O114" s="38"/>
      <c r="P114" s="38"/>
      <c r="Q114" s="38"/>
      <c r="R114" s="7"/>
      <c r="S114" s="38"/>
      <c r="T114" s="7">
        <f t="shared" si="1"/>
        <v>0</v>
      </c>
    </row>
    <row r="115" spans="2:20" hidden="1" x14ac:dyDescent="0.5">
      <c r="B115" s="7"/>
      <c r="C115" s="38"/>
      <c r="D115" s="38"/>
      <c r="E115" s="7"/>
      <c r="F115" s="7"/>
      <c r="G115" s="38"/>
      <c r="H115" s="7"/>
      <c r="I115" s="38"/>
      <c r="J115" s="38"/>
      <c r="K115" s="7"/>
      <c r="L115" s="7"/>
      <c r="M115" s="7"/>
      <c r="N115" s="7"/>
      <c r="O115" s="38"/>
      <c r="P115" s="38"/>
      <c r="Q115" s="38"/>
      <c r="R115" s="7"/>
      <c r="S115" s="38"/>
      <c r="T115" s="7">
        <f t="shared" si="1"/>
        <v>0</v>
      </c>
    </row>
    <row r="116" spans="2:20" hidden="1" x14ac:dyDescent="0.5">
      <c r="B116" s="7"/>
      <c r="C116" s="38"/>
      <c r="D116" s="38"/>
      <c r="E116" s="7"/>
      <c r="F116" s="7"/>
      <c r="G116" s="38"/>
      <c r="H116" s="7"/>
      <c r="I116" s="38"/>
      <c r="J116" s="38"/>
      <c r="K116" s="7"/>
      <c r="L116" s="7"/>
      <c r="M116" s="7"/>
      <c r="N116" s="7"/>
      <c r="O116" s="38"/>
      <c r="P116" s="38"/>
      <c r="Q116" s="38"/>
      <c r="R116" s="7"/>
      <c r="S116" s="38"/>
      <c r="T116" s="7">
        <f t="shared" si="1"/>
        <v>0</v>
      </c>
    </row>
    <row r="117" spans="2:20" hidden="1" x14ac:dyDescent="0.5">
      <c r="B117" s="802"/>
      <c r="C117" s="802"/>
      <c r="D117" s="802"/>
      <c r="E117" s="802"/>
      <c r="F117" s="802"/>
      <c r="G117" s="802"/>
      <c r="H117" s="802"/>
      <c r="I117" s="802"/>
      <c r="J117" s="802"/>
      <c r="K117" s="802"/>
      <c r="L117" s="802"/>
      <c r="M117" s="802"/>
      <c r="N117" s="802"/>
      <c r="O117" s="802"/>
      <c r="P117" s="802"/>
      <c r="Q117" s="802"/>
      <c r="R117" s="802"/>
      <c r="S117" s="802"/>
    </row>
  </sheetData>
  <protectedRanges>
    <protectedRange sqref="G9:J9 K11:N11" name="Range1"/>
  </protectedRanges>
  <mergeCells count="93">
    <mergeCell ref="B60:O60"/>
    <mergeCell ref="B74:O74"/>
    <mergeCell ref="A1:A74"/>
    <mergeCell ref="Q1:Q74"/>
    <mergeCell ref="D5:D13"/>
    <mergeCell ref="J2:J13"/>
    <mergeCell ref="B3:I3"/>
    <mergeCell ref="B1:O1"/>
    <mergeCell ref="J16:J28"/>
    <mergeCell ref="N16:N28"/>
    <mergeCell ref="D17:D28"/>
    <mergeCell ref="G38:I38"/>
    <mergeCell ref="B15:O15"/>
    <mergeCell ref="B42:E42"/>
    <mergeCell ref="G32:I32"/>
    <mergeCell ref="G33:I33"/>
    <mergeCell ref="G34:I34"/>
    <mergeCell ref="B34:E34"/>
    <mergeCell ref="B35:E35"/>
    <mergeCell ref="B20:C20"/>
    <mergeCell ref="B21:C21"/>
    <mergeCell ref="B22:C22"/>
    <mergeCell ref="B28:C28"/>
    <mergeCell ref="B23:C23"/>
    <mergeCell ref="B2:I2"/>
    <mergeCell ref="B106:R106"/>
    <mergeCell ref="B61:O61"/>
    <mergeCell ref="B16:E16"/>
    <mergeCell ref="L16:L28"/>
    <mergeCell ref="G46:I46"/>
    <mergeCell ref="G21:I21"/>
    <mergeCell ref="B54:G54"/>
    <mergeCell ref="B55:G55"/>
    <mergeCell ref="B52:G52"/>
    <mergeCell ref="G31:O31"/>
    <mergeCell ref="K2:O14"/>
    <mergeCell ref="G47:I47"/>
    <mergeCell ref="B37:E37"/>
    <mergeCell ref="B8:C8"/>
    <mergeCell ref="B19:C19"/>
    <mergeCell ref="B117:S117"/>
    <mergeCell ref="B90:O90"/>
    <mergeCell ref="B29:E29"/>
    <mergeCell ref="B40:E40"/>
    <mergeCell ref="B31:E31"/>
    <mergeCell ref="B39:E39"/>
    <mergeCell ref="B44:E44"/>
    <mergeCell ref="G35:I35"/>
    <mergeCell ref="G36:I36"/>
    <mergeCell ref="B43:E43"/>
    <mergeCell ref="G48:I48"/>
    <mergeCell ref="G37:I37"/>
    <mergeCell ref="B76:C76"/>
    <mergeCell ref="I76:S76"/>
    <mergeCell ref="I57:O57"/>
    <mergeCell ref="B94:S94"/>
    <mergeCell ref="B18:C18"/>
    <mergeCell ref="B17:C17"/>
    <mergeCell ref="B9:C9"/>
    <mergeCell ref="B12:C12"/>
    <mergeCell ref="B13:C13"/>
    <mergeCell ref="B58:I58"/>
    <mergeCell ref="B25:C25"/>
    <mergeCell ref="B27:C27"/>
    <mergeCell ref="B36:E36"/>
    <mergeCell ref="B24:C24"/>
    <mergeCell ref="B32:E32"/>
    <mergeCell ref="B33:E33"/>
    <mergeCell ref="B26:C26"/>
    <mergeCell ref="G45:I45"/>
    <mergeCell ref="B51:O51"/>
    <mergeCell ref="B53:G53"/>
    <mergeCell ref="G49:I49"/>
    <mergeCell ref="G44:I44"/>
    <mergeCell ref="G39:I39"/>
    <mergeCell ref="G40:I40"/>
    <mergeCell ref="G43:I43"/>
    <mergeCell ref="B4:I4"/>
    <mergeCell ref="E8:I8"/>
    <mergeCell ref="E9:I9"/>
    <mergeCell ref="E13:I13"/>
    <mergeCell ref="G16:I16"/>
    <mergeCell ref="E12:I12"/>
    <mergeCell ref="E10:I10"/>
    <mergeCell ref="E11:I11"/>
    <mergeCell ref="B10:C10"/>
    <mergeCell ref="B11:C11"/>
    <mergeCell ref="E5:I5"/>
    <mergeCell ref="E6:I6"/>
    <mergeCell ref="E7:I7"/>
    <mergeCell ref="B5:C5"/>
    <mergeCell ref="B6:C6"/>
    <mergeCell ref="B7:C7"/>
  </mergeCells>
  <dataValidations count="3">
    <dataValidation type="list" allowBlank="1" showInputMessage="1" sqref="K56:N56 H55:P55" xr:uid="{F985EF2F-60CA-4359-8A6F-9B847AC5276D}">
      <formula1>"$0, $500, $1000, $1500, $2000, $2500, $3000, $3500, $4000, $4500, $5000, $5500, $6000, $6500, $7000"</formula1>
    </dataValidation>
    <dataValidation type="list" allowBlank="1" showInputMessage="1" showErrorMessage="1" sqref="H54:P54" xr:uid="{B26EFE91-EAD0-4820-94EB-D45238DA98FA}">
      <formula1>"50%, 60%, 70%, 80%, 90%, 100%"</formula1>
    </dataValidation>
    <dataValidation type="list" allowBlank="1" showInputMessage="1" sqref="H53:P53" xr:uid="{8DCEEC4C-EAE2-4374-84F9-6DA3B0D5EE72}">
      <formula1>"$2000, $2500, $3000, $3500, $4000, $4500, $5000, $5500, $6000, $6500, $7000, $7500"</formula1>
    </dataValidation>
  </dataValidations>
  <printOptions horizontalCentered="1" verticalCentered="1"/>
  <pageMargins left="0" right="0" top="0" bottom="0" header="0" footer="0"/>
  <pageSetup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88" r:id="rId4" name="Check Box 16">
              <controlPr defaultSize="0" autoFill="0" autoLine="0" autoPict="0">
                <anchor moveWithCells="1">
                  <from>
                    <xdr:col>4</xdr:col>
                    <xdr:colOff>0</xdr:colOff>
                    <xdr:row>16</xdr:row>
                    <xdr:rowOff>0</xdr:rowOff>
                  </from>
                  <to>
                    <xdr:col>5</xdr:col>
                    <xdr:colOff>8467</xdr:colOff>
                    <xdr:row>16</xdr:row>
                    <xdr:rowOff>182033</xdr:rowOff>
                  </to>
                </anchor>
              </controlPr>
            </control>
          </mc:Choice>
        </mc:AlternateContent>
        <mc:AlternateContent xmlns:mc="http://schemas.openxmlformats.org/markup-compatibility/2006">
          <mc:Choice Requires="x14">
            <control shapeId="3089" r:id="rId5" name="Check Box 17">
              <controlPr defaultSize="0" autoFill="0" autoLine="0" autoPict="0">
                <anchor moveWithCells="1">
                  <from>
                    <xdr:col>4</xdr:col>
                    <xdr:colOff>0</xdr:colOff>
                    <xdr:row>17</xdr:row>
                    <xdr:rowOff>0</xdr:rowOff>
                  </from>
                  <to>
                    <xdr:col>5</xdr:col>
                    <xdr:colOff>8467</xdr:colOff>
                    <xdr:row>18</xdr:row>
                    <xdr:rowOff>0</xdr:rowOff>
                  </to>
                </anchor>
              </controlPr>
            </control>
          </mc:Choice>
        </mc:AlternateContent>
        <mc:AlternateContent xmlns:mc="http://schemas.openxmlformats.org/markup-compatibility/2006">
          <mc:Choice Requires="x14">
            <control shapeId="3090" r:id="rId6" name="Check Box 18">
              <controlPr defaultSize="0" autoFill="0" autoLine="0" autoPict="0">
                <anchor moveWithCells="1">
                  <from>
                    <xdr:col>4</xdr:col>
                    <xdr:colOff>0</xdr:colOff>
                    <xdr:row>17</xdr:row>
                    <xdr:rowOff>173567</xdr:rowOff>
                  </from>
                  <to>
                    <xdr:col>5</xdr:col>
                    <xdr:colOff>0</xdr:colOff>
                    <xdr:row>18</xdr:row>
                    <xdr:rowOff>182033</xdr:rowOff>
                  </to>
                </anchor>
              </controlPr>
            </control>
          </mc:Choice>
        </mc:AlternateContent>
        <mc:AlternateContent xmlns:mc="http://schemas.openxmlformats.org/markup-compatibility/2006">
          <mc:Choice Requires="x14">
            <control shapeId="3091" r:id="rId7" name="Check Box 19">
              <controlPr defaultSize="0" autoFill="0" autoLine="0" autoPict="0">
                <anchor moveWithCells="1">
                  <from>
                    <xdr:col>4</xdr:col>
                    <xdr:colOff>8467</xdr:colOff>
                    <xdr:row>18</xdr:row>
                    <xdr:rowOff>173567</xdr:rowOff>
                  </from>
                  <to>
                    <xdr:col>5</xdr:col>
                    <xdr:colOff>8467</xdr:colOff>
                    <xdr:row>19</xdr:row>
                    <xdr:rowOff>169333</xdr:rowOff>
                  </to>
                </anchor>
              </controlPr>
            </control>
          </mc:Choice>
        </mc:AlternateContent>
        <mc:AlternateContent xmlns:mc="http://schemas.openxmlformats.org/markup-compatibility/2006">
          <mc:Choice Requires="x14">
            <control shapeId="3092" r:id="rId8" name="Check Box 20">
              <controlPr defaultSize="0" autoFill="0" autoLine="0" autoPict="0">
                <anchor moveWithCells="1">
                  <from>
                    <xdr:col>4</xdr:col>
                    <xdr:colOff>8467</xdr:colOff>
                    <xdr:row>19</xdr:row>
                    <xdr:rowOff>173567</xdr:rowOff>
                  </from>
                  <to>
                    <xdr:col>5</xdr:col>
                    <xdr:colOff>8467</xdr:colOff>
                    <xdr:row>21</xdr:row>
                    <xdr:rowOff>8467</xdr:rowOff>
                  </to>
                </anchor>
              </controlPr>
            </control>
          </mc:Choice>
        </mc:AlternateContent>
        <mc:AlternateContent xmlns:mc="http://schemas.openxmlformats.org/markup-compatibility/2006">
          <mc:Choice Requires="x14">
            <control shapeId="3093" r:id="rId9" name="Check Box 21">
              <controlPr defaultSize="0" autoFill="0" autoLine="0" autoPict="0">
                <anchor moveWithCells="1">
                  <from>
                    <xdr:col>4</xdr:col>
                    <xdr:colOff>8467</xdr:colOff>
                    <xdr:row>21</xdr:row>
                    <xdr:rowOff>169333</xdr:rowOff>
                  </from>
                  <to>
                    <xdr:col>5</xdr:col>
                    <xdr:colOff>21167</xdr:colOff>
                    <xdr:row>23</xdr:row>
                    <xdr:rowOff>0</xdr:rowOff>
                  </to>
                </anchor>
              </controlPr>
            </control>
          </mc:Choice>
        </mc:AlternateContent>
        <mc:AlternateContent xmlns:mc="http://schemas.openxmlformats.org/markup-compatibility/2006">
          <mc:Choice Requires="x14">
            <control shapeId="3094" r:id="rId10" name="Check Box 22">
              <controlPr defaultSize="0" autoFill="0" autoLine="0" autoPict="0">
                <anchor moveWithCells="1">
                  <from>
                    <xdr:col>4</xdr:col>
                    <xdr:colOff>8467</xdr:colOff>
                    <xdr:row>20</xdr:row>
                    <xdr:rowOff>173567</xdr:rowOff>
                  </from>
                  <to>
                    <xdr:col>5</xdr:col>
                    <xdr:colOff>29633</xdr:colOff>
                    <xdr:row>22</xdr:row>
                    <xdr:rowOff>0</xdr:rowOff>
                  </to>
                </anchor>
              </controlPr>
            </control>
          </mc:Choice>
        </mc:AlternateContent>
        <mc:AlternateContent xmlns:mc="http://schemas.openxmlformats.org/markup-compatibility/2006">
          <mc:Choice Requires="x14">
            <control shapeId="3095" r:id="rId11" name="Check Box 23">
              <controlPr defaultSize="0" autoFill="0" autoLine="0" autoPict="0">
                <anchor moveWithCells="1">
                  <from>
                    <xdr:col>4</xdr:col>
                    <xdr:colOff>0</xdr:colOff>
                    <xdr:row>22</xdr:row>
                    <xdr:rowOff>173567</xdr:rowOff>
                  </from>
                  <to>
                    <xdr:col>5</xdr:col>
                    <xdr:colOff>21167</xdr:colOff>
                    <xdr:row>23</xdr:row>
                    <xdr:rowOff>173567</xdr:rowOff>
                  </to>
                </anchor>
              </controlPr>
            </control>
          </mc:Choice>
        </mc:AlternateContent>
        <mc:AlternateContent xmlns:mc="http://schemas.openxmlformats.org/markup-compatibility/2006">
          <mc:Choice Requires="x14">
            <control shapeId="3096" r:id="rId12" name="Check Box 24">
              <controlPr defaultSize="0" autoFill="0" autoLine="0" autoPict="0">
                <anchor moveWithCells="1">
                  <from>
                    <xdr:col>4</xdr:col>
                    <xdr:colOff>0</xdr:colOff>
                    <xdr:row>24</xdr:row>
                    <xdr:rowOff>21167</xdr:rowOff>
                  </from>
                  <to>
                    <xdr:col>5</xdr:col>
                    <xdr:colOff>21167</xdr:colOff>
                    <xdr:row>24</xdr:row>
                    <xdr:rowOff>160867</xdr:rowOff>
                  </to>
                </anchor>
              </controlPr>
            </control>
          </mc:Choice>
        </mc:AlternateContent>
        <mc:AlternateContent xmlns:mc="http://schemas.openxmlformats.org/markup-compatibility/2006">
          <mc:Choice Requires="x14">
            <control shapeId="3097" r:id="rId13" name="Check Box 25">
              <controlPr defaultSize="0" autoFill="0" autoLine="0" autoPict="0">
                <anchor moveWithCells="1">
                  <from>
                    <xdr:col>4</xdr:col>
                    <xdr:colOff>0</xdr:colOff>
                    <xdr:row>26</xdr:row>
                    <xdr:rowOff>16933</xdr:rowOff>
                  </from>
                  <to>
                    <xdr:col>5</xdr:col>
                    <xdr:colOff>21167</xdr:colOff>
                    <xdr:row>26</xdr:row>
                    <xdr:rowOff>173567</xdr:rowOff>
                  </to>
                </anchor>
              </controlPr>
            </control>
          </mc:Choice>
        </mc:AlternateContent>
        <mc:AlternateContent xmlns:mc="http://schemas.openxmlformats.org/markup-compatibility/2006">
          <mc:Choice Requires="x14">
            <control shapeId="3134" r:id="rId14" name="Check Box 62">
              <controlPr defaultSize="0" autoFill="0" autoLine="0" autoPict="0">
                <anchor moveWithCells="1">
                  <from>
                    <xdr:col>6</xdr:col>
                    <xdr:colOff>16933</xdr:colOff>
                    <xdr:row>30</xdr:row>
                    <xdr:rowOff>0</xdr:rowOff>
                  </from>
                  <to>
                    <xdr:col>7</xdr:col>
                    <xdr:colOff>0</xdr:colOff>
                    <xdr:row>31</xdr:row>
                    <xdr:rowOff>0</xdr:rowOff>
                  </to>
                </anchor>
              </controlPr>
            </control>
          </mc:Choice>
        </mc:AlternateContent>
        <mc:AlternateContent xmlns:mc="http://schemas.openxmlformats.org/markup-compatibility/2006">
          <mc:Choice Requires="x14">
            <control shapeId="3135" r:id="rId15" name="Check Box 63">
              <controlPr defaultSize="0" autoFill="0" autoLine="0" autoPict="0">
                <anchor moveWithCells="1">
                  <from>
                    <xdr:col>7</xdr:col>
                    <xdr:colOff>16933</xdr:colOff>
                    <xdr:row>30</xdr:row>
                    <xdr:rowOff>0</xdr:rowOff>
                  </from>
                  <to>
                    <xdr:col>7</xdr:col>
                    <xdr:colOff>1075267</xdr:colOff>
                    <xdr:row>31</xdr:row>
                    <xdr:rowOff>0</xdr:rowOff>
                  </to>
                </anchor>
              </controlPr>
            </control>
          </mc:Choice>
        </mc:AlternateContent>
        <mc:AlternateContent xmlns:mc="http://schemas.openxmlformats.org/markup-compatibility/2006">
          <mc:Choice Requires="x14">
            <control shapeId="3137" r:id="rId16" name="Check Box 65">
              <controlPr defaultSize="0" autoFill="0" autoLine="0" autoPict="0">
                <anchor moveWithCells="1">
                  <from>
                    <xdr:col>4</xdr:col>
                    <xdr:colOff>0</xdr:colOff>
                    <xdr:row>25</xdr:row>
                    <xdr:rowOff>8467</xdr:rowOff>
                  </from>
                  <to>
                    <xdr:col>5</xdr:col>
                    <xdr:colOff>21167</xdr:colOff>
                    <xdr:row>26</xdr:row>
                    <xdr:rowOff>0</xdr:rowOff>
                  </to>
                </anchor>
              </controlPr>
            </control>
          </mc:Choice>
        </mc:AlternateContent>
        <mc:AlternateContent xmlns:mc="http://schemas.openxmlformats.org/markup-compatibility/2006">
          <mc:Choice Requires="x14">
            <control shapeId="3138" r:id="rId17" name="Check Box 66">
              <controlPr defaultSize="0" autoFill="0" autoLine="0" autoPict="0">
                <anchor moveWithCells="1">
                  <from>
                    <xdr:col>4</xdr:col>
                    <xdr:colOff>0</xdr:colOff>
                    <xdr:row>27</xdr:row>
                    <xdr:rowOff>16933</xdr:rowOff>
                  </from>
                  <to>
                    <xdr:col>5</xdr:col>
                    <xdr:colOff>21167</xdr:colOff>
                    <xdr:row>28</xdr:row>
                    <xdr:rowOff>0</xdr:rowOff>
                  </to>
                </anchor>
              </controlPr>
            </control>
          </mc:Choice>
        </mc:AlternateContent>
        <mc:AlternateContent xmlns:mc="http://schemas.openxmlformats.org/markup-compatibility/2006">
          <mc:Choice Requires="x14">
            <control shapeId="3139" r:id="rId18" name="Check Box 67">
              <controlPr defaultSize="0" autoFill="0" autoLine="0" autoPict="0">
                <anchor moveWithCells="1">
                  <from>
                    <xdr:col>6</xdr:col>
                    <xdr:colOff>8467</xdr:colOff>
                    <xdr:row>16</xdr:row>
                    <xdr:rowOff>8467</xdr:rowOff>
                  </from>
                  <to>
                    <xdr:col>7</xdr:col>
                    <xdr:colOff>0</xdr:colOff>
                    <xdr:row>16</xdr:row>
                    <xdr:rowOff>182033</xdr:rowOff>
                  </to>
                </anchor>
              </controlPr>
            </control>
          </mc:Choice>
        </mc:AlternateContent>
        <mc:AlternateContent xmlns:mc="http://schemas.openxmlformats.org/markup-compatibility/2006">
          <mc:Choice Requires="x14">
            <control shapeId="3140" r:id="rId19" name="Check Box 68">
              <controlPr defaultSize="0" autoFill="0" autoLine="0" autoPict="0">
                <anchor moveWithCells="1">
                  <from>
                    <xdr:col>6</xdr:col>
                    <xdr:colOff>8467</xdr:colOff>
                    <xdr:row>17</xdr:row>
                    <xdr:rowOff>8467</xdr:rowOff>
                  </from>
                  <to>
                    <xdr:col>7</xdr:col>
                    <xdr:colOff>0</xdr:colOff>
                    <xdr:row>17</xdr:row>
                    <xdr:rowOff>182033</xdr:rowOff>
                  </to>
                </anchor>
              </controlPr>
            </control>
          </mc:Choice>
        </mc:AlternateContent>
        <mc:AlternateContent xmlns:mc="http://schemas.openxmlformats.org/markup-compatibility/2006">
          <mc:Choice Requires="x14">
            <control shapeId="3141" r:id="rId20" name="Check Box 69">
              <controlPr defaultSize="0" autoFill="0" autoLine="0" autoPict="0">
                <anchor moveWithCells="1">
                  <from>
                    <xdr:col>6</xdr:col>
                    <xdr:colOff>8467</xdr:colOff>
                    <xdr:row>18</xdr:row>
                    <xdr:rowOff>8467</xdr:rowOff>
                  </from>
                  <to>
                    <xdr:col>7</xdr:col>
                    <xdr:colOff>0</xdr:colOff>
                    <xdr:row>18</xdr:row>
                    <xdr:rowOff>182033</xdr:rowOff>
                  </to>
                </anchor>
              </controlPr>
            </control>
          </mc:Choice>
        </mc:AlternateContent>
        <mc:AlternateContent xmlns:mc="http://schemas.openxmlformats.org/markup-compatibility/2006">
          <mc:Choice Requires="x14">
            <control shapeId="3142" r:id="rId21" name="Check Box 70">
              <controlPr defaultSize="0" autoFill="0" autoLine="0" autoPict="0">
                <anchor moveWithCells="1">
                  <from>
                    <xdr:col>6</xdr:col>
                    <xdr:colOff>8467</xdr:colOff>
                    <xdr:row>19</xdr:row>
                    <xdr:rowOff>8467</xdr:rowOff>
                  </from>
                  <to>
                    <xdr:col>7</xdr:col>
                    <xdr:colOff>0</xdr:colOff>
                    <xdr:row>19</xdr:row>
                    <xdr:rowOff>182033</xdr:rowOff>
                  </to>
                </anchor>
              </controlPr>
            </control>
          </mc:Choice>
        </mc:AlternateContent>
        <mc:AlternateContent xmlns:mc="http://schemas.openxmlformats.org/markup-compatibility/2006">
          <mc:Choice Requires="x14">
            <control shapeId="3145" r:id="rId22" name="Check Box 73">
              <controlPr defaultSize="0" autoFill="0" autoLine="0" autoPict="0">
                <anchor moveWithCells="1">
                  <from>
                    <xdr:col>6</xdr:col>
                    <xdr:colOff>8467</xdr:colOff>
                    <xdr:row>22</xdr:row>
                    <xdr:rowOff>8467</xdr:rowOff>
                  </from>
                  <to>
                    <xdr:col>7</xdr:col>
                    <xdr:colOff>0</xdr:colOff>
                    <xdr:row>22</xdr:row>
                    <xdr:rowOff>182033</xdr:rowOff>
                  </to>
                </anchor>
              </controlPr>
            </control>
          </mc:Choice>
        </mc:AlternateContent>
        <mc:AlternateContent xmlns:mc="http://schemas.openxmlformats.org/markup-compatibility/2006">
          <mc:Choice Requires="x14">
            <control shapeId="3146" r:id="rId23" name="Check Box 74">
              <controlPr defaultSize="0" autoFill="0" autoLine="0" autoPict="0">
                <anchor moveWithCells="1">
                  <from>
                    <xdr:col>6</xdr:col>
                    <xdr:colOff>0</xdr:colOff>
                    <xdr:row>20</xdr:row>
                    <xdr:rowOff>182033</xdr:rowOff>
                  </from>
                  <to>
                    <xdr:col>6</xdr:col>
                    <xdr:colOff>1083733</xdr:colOff>
                    <xdr:row>21</xdr:row>
                    <xdr:rowOff>173567</xdr:rowOff>
                  </to>
                </anchor>
              </controlPr>
            </control>
          </mc:Choice>
        </mc:AlternateContent>
        <mc:AlternateContent xmlns:mc="http://schemas.openxmlformats.org/markup-compatibility/2006">
          <mc:Choice Requires="x14">
            <control shapeId="3148" r:id="rId24" name="Check Box 76">
              <controlPr defaultSize="0" autoFill="0" autoLine="0" autoPict="0">
                <anchor moveWithCells="1">
                  <from>
                    <xdr:col>6</xdr:col>
                    <xdr:colOff>8467</xdr:colOff>
                    <xdr:row>23</xdr:row>
                    <xdr:rowOff>8467</xdr:rowOff>
                  </from>
                  <to>
                    <xdr:col>7</xdr:col>
                    <xdr:colOff>0</xdr:colOff>
                    <xdr:row>23</xdr:row>
                    <xdr:rowOff>182033</xdr:rowOff>
                  </to>
                </anchor>
              </controlPr>
            </control>
          </mc:Choice>
        </mc:AlternateContent>
        <mc:AlternateContent xmlns:mc="http://schemas.openxmlformats.org/markup-compatibility/2006">
          <mc:Choice Requires="x14">
            <control shapeId="3149" r:id="rId25" name="Check Box 77">
              <controlPr defaultSize="0" autoFill="0" autoLine="0" autoPict="0">
                <anchor moveWithCells="1">
                  <from>
                    <xdr:col>6</xdr:col>
                    <xdr:colOff>8467</xdr:colOff>
                    <xdr:row>24</xdr:row>
                    <xdr:rowOff>8467</xdr:rowOff>
                  </from>
                  <to>
                    <xdr:col>7</xdr:col>
                    <xdr:colOff>0</xdr:colOff>
                    <xdr:row>25</xdr:row>
                    <xdr:rowOff>0</xdr:rowOff>
                  </to>
                </anchor>
              </controlPr>
            </control>
          </mc:Choice>
        </mc:AlternateContent>
        <mc:AlternateContent xmlns:mc="http://schemas.openxmlformats.org/markup-compatibility/2006">
          <mc:Choice Requires="x14">
            <control shapeId="3150" r:id="rId26" name="Check Box 78">
              <controlPr defaultSize="0" autoFill="0" autoLine="0" autoPict="0">
                <anchor moveWithCells="1">
                  <from>
                    <xdr:col>6</xdr:col>
                    <xdr:colOff>8467</xdr:colOff>
                    <xdr:row>25</xdr:row>
                    <xdr:rowOff>8467</xdr:rowOff>
                  </from>
                  <to>
                    <xdr:col>7</xdr:col>
                    <xdr:colOff>0</xdr:colOff>
                    <xdr:row>26</xdr:row>
                    <xdr:rowOff>0</xdr:rowOff>
                  </to>
                </anchor>
              </controlPr>
            </control>
          </mc:Choice>
        </mc:AlternateContent>
        <mc:AlternateContent xmlns:mc="http://schemas.openxmlformats.org/markup-compatibility/2006">
          <mc:Choice Requires="x14">
            <control shapeId="3151" r:id="rId27" name="Check Box 79">
              <controlPr defaultSize="0" autoFill="0" autoLine="0" autoPict="0">
                <anchor moveWithCells="1">
                  <from>
                    <xdr:col>6</xdr:col>
                    <xdr:colOff>8467</xdr:colOff>
                    <xdr:row>26</xdr:row>
                    <xdr:rowOff>8467</xdr:rowOff>
                  </from>
                  <to>
                    <xdr:col>7</xdr:col>
                    <xdr:colOff>0</xdr:colOff>
                    <xdr:row>27</xdr:row>
                    <xdr:rowOff>0</xdr:rowOff>
                  </to>
                </anchor>
              </controlPr>
            </control>
          </mc:Choice>
        </mc:AlternateContent>
        <mc:AlternateContent xmlns:mc="http://schemas.openxmlformats.org/markup-compatibility/2006">
          <mc:Choice Requires="x14">
            <control shapeId="3152" r:id="rId28" name="Check Box 80">
              <controlPr defaultSize="0" autoFill="0" autoLine="0" autoPict="0">
                <anchor moveWithCells="1">
                  <from>
                    <xdr:col>6</xdr:col>
                    <xdr:colOff>8467</xdr:colOff>
                    <xdr:row>27</xdr:row>
                    <xdr:rowOff>8467</xdr:rowOff>
                  </from>
                  <to>
                    <xdr:col>7</xdr:col>
                    <xdr:colOff>0</xdr:colOff>
                    <xdr:row>28</xdr:row>
                    <xdr:rowOff>0</xdr:rowOff>
                  </to>
                </anchor>
              </controlPr>
            </control>
          </mc:Choice>
        </mc:AlternateContent>
        <mc:AlternateContent xmlns:mc="http://schemas.openxmlformats.org/markup-compatibility/2006">
          <mc:Choice Requires="x14">
            <control shapeId="3155" r:id="rId29" name="Check Box 83">
              <controlPr defaultSize="0" autoFill="0" autoLine="0" autoPict="0">
                <anchor moveWithCells="1">
                  <from>
                    <xdr:col>7</xdr:col>
                    <xdr:colOff>0</xdr:colOff>
                    <xdr:row>16</xdr:row>
                    <xdr:rowOff>8467</xdr:rowOff>
                  </from>
                  <to>
                    <xdr:col>8</xdr:col>
                    <xdr:colOff>21167</xdr:colOff>
                    <xdr:row>17</xdr:row>
                    <xdr:rowOff>16933</xdr:rowOff>
                  </to>
                </anchor>
              </controlPr>
            </control>
          </mc:Choice>
        </mc:AlternateContent>
        <mc:AlternateContent xmlns:mc="http://schemas.openxmlformats.org/markup-compatibility/2006">
          <mc:Choice Requires="x14">
            <control shapeId="3156" r:id="rId30" name="Check Box 84">
              <controlPr defaultSize="0" autoFill="0" autoLine="0" autoPict="0">
                <anchor moveWithCells="1">
                  <from>
                    <xdr:col>7</xdr:col>
                    <xdr:colOff>0</xdr:colOff>
                    <xdr:row>17</xdr:row>
                    <xdr:rowOff>8467</xdr:rowOff>
                  </from>
                  <to>
                    <xdr:col>8</xdr:col>
                    <xdr:colOff>21167</xdr:colOff>
                    <xdr:row>18</xdr:row>
                    <xdr:rowOff>16933</xdr:rowOff>
                  </to>
                </anchor>
              </controlPr>
            </control>
          </mc:Choice>
        </mc:AlternateContent>
        <mc:AlternateContent xmlns:mc="http://schemas.openxmlformats.org/markup-compatibility/2006">
          <mc:Choice Requires="x14">
            <control shapeId="3157" r:id="rId31" name="Check Box 85">
              <controlPr defaultSize="0" autoFill="0" autoLine="0" autoPict="0">
                <anchor moveWithCells="1">
                  <from>
                    <xdr:col>7</xdr:col>
                    <xdr:colOff>0</xdr:colOff>
                    <xdr:row>18</xdr:row>
                    <xdr:rowOff>8467</xdr:rowOff>
                  </from>
                  <to>
                    <xdr:col>8</xdr:col>
                    <xdr:colOff>21167</xdr:colOff>
                    <xdr:row>19</xdr:row>
                    <xdr:rowOff>16933</xdr:rowOff>
                  </to>
                </anchor>
              </controlPr>
            </control>
          </mc:Choice>
        </mc:AlternateContent>
        <mc:AlternateContent xmlns:mc="http://schemas.openxmlformats.org/markup-compatibility/2006">
          <mc:Choice Requires="x14">
            <control shapeId="3158" r:id="rId32" name="Check Box 86">
              <controlPr defaultSize="0" autoFill="0" autoLine="0" autoPict="0">
                <anchor moveWithCells="1">
                  <from>
                    <xdr:col>7</xdr:col>
                    <xdr:colOff>0</xdr:colOff>
                    <xdr:row>19</xdr:row>
                    <xdr:rowOff>8467</xdr:rowOff>
                  </from>
                  <to>
                    <xdr:col>8</xdr:col>
                    <xdr:colOff>21167</xdr:colOff>
                    <xdr:row>20</xdr:row>
                    <xdr:rowOff>16933</xdr:rowOff>
                  </to>
                </anchor>
              </controlPr>
            </control>
          </mc:Choice>
        </mc:AlternateContent>
        <mc:AlternateContent xmlns:mc="http://schemas.openxmlformats.org/markup-compatibility/2006">
          <mc:Choice Requires="x14">
            <control shapeId="3160" r:id="rId33" name="Check Box 88">
              <controlPr defaultSize="0" autoFill="0" autoLine="0" autoPict="0">
                <anchor moveWithCells="1">
                  <from>
                    <xdr:col>7</xdr:col>
                    <xdr:colOff>0</xdr:colOff>
                    <xdr:row>21</xdr:row>
                    <xdr:rowOff>173567</xdr:rowOff>
                  </from>
                  <to>
                    <xdr:col>8</xdr:col>
                    <xdr:colOff>21167</xdr:colOff>
                    <xdr:row>22</xdr:row>
                    <xdr:rowOff>182033</xdr:rowOff>
                  </to>
                </anchor>
              </controlPr>
            </control>
          </mc:Choice>
        </mc:AlternateContent>
        <mc:AlternateContent xmlns:mc="http://schemas.openxmlformats.org/markup-compatibility/2006">
          <mc:Choice Requires="x14">
            <control shapeId="3161" r:id="rId34" name="Check Box 89">
              <controlPr defaultSize="0" autoFill="0" autoLine="0" autoPict="0">
                <anchor moveWithCells="1">
                  <from>
                    <xdr:col>7</xdr:col>
                    <xdr:colOff>0</xdr:colOff>
                    <xdr:row>20</xdr:row>
                    <xdr:rowOff>169333</xdr:rowOff>
                  </from>
                  <to>
                    <xdr:col>8</xdr:col>
                    <xdr:colOff>21167</xdr:colOff>
                    <xdr:row>21</xdr:row>
                    <xdr:rowOff>173567</xdr:rowOff>
                  </to>
                </anchor>
              </controlPr>
            </control>
          </mc:Choice>
        </mc:AlternateContent>
        <mc:AlternateContent xmlns:mc="http://schemas.openxmlformats.org/markup-compatibility/2006">
          <mc:Choice Requires="x14">
            <control shapeId="3162" r:id="rId35" name="Check Box 90">
              <controlPr defaultSize="0" autoFill="0" autoLine="0" autoPict="0">
                <anchor moveWithCells="1">
                  <from>
                    <xdr:col>7</xdr:col>
                    <xdr:colOff>0</xdr:colOff>
                    <xdr:row>23</xdr:row>
                    <xdr:rowOff>8467</xdr:rowOff>
                  </from>
                  <to>
                    <xdr:col>8</xdr:col>
                    <xdr:colOff>21167</xdr:colOff>
                    <xdr:row>24</xdr:row>
                    <xdr:rowOff>8467</xdr:rowOff>
                  </to>
                </anchor>
              </controlPr>
            </control>
          </mc:Choice>
        </mc:AlternateContent>
        <mc:AlternateContent xmlns:mc="http://schemas.openxmlformats.org/markup-compatibility/2006">
          <mc:Choice Requires="x14">
            <control shapeId="3163" r:id="rId36" name="Check Box 91">
              <controlPr defaultSize="0" autoFill="0" autoLine="0" autoPict="0">
                <anchor moveWithCells="1">
                  <from>
                    <xdr:col>7</xdr:col>
                    <xdr:colOff>0</xdr:colOff>
                    <xdr:row>24</xdr:row>
                    <xdr:rowOff>8467</xdr:rowOff>
                  </from>
                  <to>
                    <xdr:col>8</xdr:col>
                    <xdr:colOff>21167</xdr:colOff>
                    <xdr:row>25</xdr:row>
                    <xdr:rowOff>21167</xdr:rowOff>
                  </to>
                </anchor>
              </controlPr>
            </control>
          </mc:Choice>
        </mc:AlternateContent>
        <mc:AlternateContent xmlns:mc="http://schemas.openxmlformats.org/markup-compatibility/2006">
          <mc:Choice Requires="x14">
            <control shapeId="3164" r:id="rId37" name="Check Box 92">
              <controlPr defaultSize="0" autoFill="0" autoLine="0" autoPict="0">
                <anchor moveWithCells="1">
                  <from>
                    <xdr:col>7</xdr:col>
                    <xdr:colOff>0</xdr:colOff>
                    <xdr:row>25</xdr:row>
                    <xdr:rowOff>8467</xdr:rowOff>
                  </from>
                  <to>
                    <xdr:col>8</xdr:col>
                    <xdr:colOff>21167</xdr:colOff>
                    <xdr:row>26</xdr:row>
                    <xdr:rowOff>21167</xdr:rowOff>
                  </to>
                </anchor>
              </controlPr>
            </control>
          </mc:Choice>
        </mc:AlternateContent>
        <mc:AlternateContent xmlns:mc="http://schemas.openxmlformats.org/markup-compatibility/2006">
          <mc:Choice Requires="x14">
            <control shapeId="3165" r:id="rId38" name="Check Box 93">
              <controlPr defaultSize="0" autoFill="0" autoLine="0" autoPict="0">
                <anchor moveWithCells="1">
                  <from>
                    <xdr:col>7</xdr:col>
                    <xdr:colOff>0</xdr:colOff>
                    <xdr:row>26</xdr:row>
                    <xdr:rowOff>8467</xdr:rowOff>
                  </from>
                  <to>
                    <xdr:col>8</xdr:col>
                    <xdr:colOff>21167</xdr:colOff>
                    <xdr:row>27</xdr:row>
                    <xdr:rowOff>21167</xdr:rowOff>
                  </to>
                </anchor>
              </controlPr>
            </control>
          </mc:Choice>
        </mc:AlternateContent>
        <mc:AlternateContent xmlns:mc="http://schemas.openxmlformats.org/markup-compatibility/2006">
          <mc:Choice Requires="x14">
            <control shapeId="3166" r:id="rId39" name="Check Box 94">
              <controlPr defaultSize="0" autoFill="0" autoLine="0" autoPict="0">
                <anchor moveWithCells="1">
                  <from>
                    <xdr:col>7</xdr:col>
                    <xdr:colOff>0</xdr:colOff>
                    <xdr:row>26</xdr:row>
                    <xdr:rowOff>190500</xdr:rowOff>
                  </from>
                  <to>
                    <xdr:col>8</xdr:col>
                    <xdr:colOff>21167</xdr:colOff>
                    <xdr:row>28</xdr:row>
                    <xdr:rowOff>0</xdr:rowOff>
                  </to>
                </anchor>
              </controlPr>
            </control>
          </mc:Choice>
        </mc:AlternateContent>
        <mc:AlternateContent xmlns:mc="http://schemas.openxmlformats.org/markup-compatibility/2006">
          <mc:Choice Requires="x14">
            <control shapeId="3167" r:id="rId40" name="Check Box 95">
              <controlPr defaultSize="0" autoFill="0" autoLine="0" autoPict="0">
                <anchor moveWithCells="1">
                  <from>
                    <xdr:col>8</xdr:col>
                    <xdr:colOff>0</xdr:colOff>
                    <xdr:row>16</xdr:row>
                    <xdr:rowOff>16933</xdr:rowOff>
                  </from>
                  <to>
                    <xdr:col>9</xdr:col>
                    <xdr:colOff>0</xdr:colOff>
                    <xdr:row>16</xdr:row>
                    <xdr:rowOff>182033</xdr:rowOff>
                  </to>
                </anchor>
              </controlPr>
            </control>
          </mc:Choice>
        </mc:AlternateContent>
        <mc:AlternateContent xmlns:mc="http://schemas.openxmlformats.org/markup-compatibility/2006">
          <mc:Choice Requires="x14">
            <control shapeId="3168" r:id="rId41" name="Check Box 96">
              <controlPr defaultSize="0" autoFill="0" autoLine="0" autoPict="0">
                <anchor moveWithCells="1">
                  <from>
                    <xdr:col>8</xdr:col>
                    <xdr:colOff>0</xdr:colOff>
                    <xdr:row>17</xdr:row>
                    <xdr:rowOff>16933</xdr:rowOff>
                  </from>
                  <to>
                    <xdr:col>9</xdr:col>
                    <xdr:colOff>0</xdr:colOff>
                    <xdr:row>17</xdr:row>
                    <xdr:rowOff>182033</xdr:rowOff>
                  </to>
                </anchor>
              </controlPr>
            </control>
          </mc:Choice>
        </mc:AlternateContent>
        <mc:AlternateContent xmlns:mc="http://schemas.openxmlformats.org/markup-compatibility/2006">
          <mc:Choice Requires="x14">
            <control shapeId="3169" r:id="rId42" name="Check Box 97">
              <controlPr defaultSize="0" autoFill="0" autoLine="0" autoPict="0">
                <anchor moveWithCells="1">
                  <from>
                    <xdr:col>8</xdr:col>
                    <xdr:colOff>0</xdr:colOff>
                    <xdr:row>18</xdr:row>
                    <xdr:rowOff>16933</xdr:rowOff>
                  </from>
                  <to>
                    <xdr:col>9</xdr:col>
                    <xdr:colOff>0</xdr:colOff>
                    <xdr:row>18</xdr:row>
                    <xdr:rowOff>182033</xdr:rowOff>
                  </to>
                </anchor>
              </controlPr>
            </control>
          </mc:Choice>
        </mc:AlternateContent>
        <mc:AlternateContent xmlns:mc="http://schemas.openxmlformats.org/markup-compatibility/2006">
          <mc:Choice Requires="x14">
            <control shapeId="3172" r:id="rId43" name="Check Box 100">
              <controlPr defaultSize="0" autoFill="0" autoLine="0" autoPict="0">
                <anchor moveWithCells="1">
                  <from>
                    <xdr:col>8</xdr:col>
                    <xdr:colOff>0</xdr:colOff>
                    <xdr:row>22</xdr:row>
                    <xdr:rowOff>8467</xdr:rowOff>
                  </from>
                  <to>
                    <xdr:col>9</xdr:col>
                    <xdr:colOff>0</xdr:colOff>
                    <xdr:row>22</xdr:row>
                    <xdr:rowOff>173567</xdr:rowOff>
                  </to>
                </anchor>
              </controlPr>
            </control>
          </mc:Choice>
        </mc:AlternateContent>
        <mc:AlternateContent xmlns:mc="http://schemas.openxmlformats.org/markup-compatibility/2006">
          <mc:Choice Requires="x14">
            <control shapeId="3173" r:id="rId44" name="Check Box 101">
              <controlPr defaultSize="0" autoFill="0" autoLine="0" autoPict="0">
                <anchor moveWithCells="1">
                  <from>
                    <xdr:col>7</xdr:col>
                    <xdr:colOff>1134533</xdr:colOff>
                    <xdr:row>21</xdr:row>
                    <xdr:rowOff>4233</xdr:rowOff>
                  </from>
                  <to>
                    <xdr:col>9</xdr:col>
                    <xdr:colOff>0</xdr:colOff>
                    <xdr:row>21</xdr:row>
                    <xdr:rowOff>177800</xdr:rowOff>
                  </to>
                </anchor>
              </controlPr>
            </control>
          </mc:Choice>
        </mc:AlternateContent>
        <mc:AlternateContent xmlns:mc="http://schemas.openxmlformats.org/markup-compatibility/2006">
          <mc:Choice Requires="x14">
            <control shapeId="3174" r:id="rId45" name="Check Box 102">
              <controlPr defaultSize="0" autoFill="0" autoLine="0" autoPict="0">
                <anchor moveWithCells="1">
                  <from>
                    <xdr:col>8</xdr:col>
                    <xdr:colOff>0</xdr:colOff>
                    <xdr:row>23</xdr:row>
                    <xdr:rowOff>16933</xdr:rowOff>
                  </from>
                  <to>
                    <xdr:col>9</xdr:col>
                    <xdr:colOff>0</xdr:colOff>
                    <xdr:row>23</xdr:row>
                    <xdr:rowOff>182033</xdr:rowOff>
                  </to>
                </anchor>
              </controlPr>
            </control>
          </mc:Choice>
        </mc:AlternateContent>
        <mc:AlternateContent xmlns:mc="http://schemas.openxmlformats.org/markup-compatibility/2006">
          <mc:Choice Requires="x14">
            <control shapeId="3175" r:id="rId46" name="Check Box 103">
              <controlPr defaultSize="0" autoFill="0" autoLine="0" autoPict="0">
                <anchor moveWithCells="1">
                  <from>
                    <xdr:col>8</xdr:col>
                    <xdr:colOff>0</xdr:colOff>
                    <xdr:row>24</xdr:row>
                    <xdr:rowOff>16933</xdr:rowOff>
                  </from>
                  <to>
                    <xdr:col>9</xdr:col>
                    <xdr:colOff>0</xdr:colOff>
                    <xdr:row>25</xdr:row>
                    <xdr:rowOff>0</xdr:rowOff>
                  </to>
                </anchor>
              </controlPr>
            </control>
          </mc:Choice>
        </mc:AlternateContent>
        <mc:AlternateContent xmlns:mc="http://schemas.openxmlformats.org/markup-compatibility/2006">
          <mc:Choice Requires="x14">
            <control shapeId="3176" r:id="rId47" name="Check Box 104">
              <controlPr defaultSize="0" autoFill="0" autoLine="0" autoPict="0">
                <anchor moveWithCells="1">
                  <from>
                    <xdr:col>8</xdr:col>
                    <xdr:colOff>0</xdr:colOff>
                    <xdr:row>25</xdr:row>
                    <xdr:rowOff>16933</xdr:rowOff>
                  </from>
                  <to>
                    <xdr:col>9</xdr:col>
                    <xdr:colOff>0</xdr:colOff>
                    <xdr:row>26</xdr:row>
                    <xdr:rowOff>0</xdr:rowOff>
                  </to>
                </anchor>
              </controlPr>
            </control>
          </mc:Choice>
        </mc:AlternateContent>
        <mc:AlternateContent xmlns:mc="http://schemas.openxmlformats.org/markup-compatibility/2006">
          <mc:Choice Requires="x14">
            <control shapeId="3177" r:id="rId48" name="Check Box 105">
              <controlPr defaultSize="0" autoFill="0" autoLine="0" autoPict="0">
                <anchor moveWithCells="1">
                  <from>
                    <xdr:col>8</xdr:col>
                    <xdr:colOff>0</xdr:colOff>
                    <xdr:row>26</xdr:row>
                    <xdr:rowOff>16933</xdr:rowOff>
                  </from>
                  <to>
                    <xdr:col>9</xdr:col>
                    <xdr:colOff>0</xdr:colOff>
                    <xdr:row>27</xdr:row>
                    <xdr:rowOff>0</xdr:rowOff>
                  </to>
                </anchor>
              </controlPr>
            </control>
          </mc:Choice>
        </mc:AlternateContent>
        <mc:AlternateContent xmlns:mc="http://schemas.openxmlformats.org/markup-compatibility/2006">
          <mc:Choice Requires="x14">
            <control shapeId="3178" r:id="rId49" name="Check Box 106">
              <controlPr defaultSize="0" autoFill="0" autoLine="0" autoPict="0">
                <anchor moveWithCells="1">
                  <from>
                    <xdr:col>8</xdr:col>
                    <xdr:colOff>0</xdr:colOff>
                    <xdr:row>27</xdr:row>
                    <xdr:rowOff>16933</xdr:rowOff>
                  </from>
                  <to>
                    <xdr:col>9</xdr:col>
                    <xdr:colOff>0</xdr:colOff>
                    <xdr:row>28</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DEEA0-01B8-4B05-9FA0-CC8774BE78E1}">
  <sheetPr>
    <tabColor theme="5" tint="-0.249977111117893"/>
    <pageSetUpPr fitToPage="1"/>
  </sheetPr>
  <dimension ref="A1:J38"/>
  <sheetViews>
    <sheetView zoomScale="50" zoomScaleNormal="50" workbookViewId="0">
      <selection activeCell="N13" sqref="N13"/>
    </sheetView>
  </sheetViews>
  <sheetFormatPr defaultRowHeight="14.35" x14ac:dyDescent="0.5"/>
  <cols>
    <col min="1" max="1" width="4.41015625" customWidth="1"/>
    <col min="2" max="2" width="21.1171875" customWidth="1"/>
    <col min="3" max="3" width="14.41015625" customWidth="1"/>
    <col min="4" max="9" width="27.1171875" customWidth="1"/>
    <col min="10" max="10" width="4.41015625" customWidth="1"/>
  </cols>
  <sheetData>
    <row r="1" spans="1:10" ht="36" customHeight="1" thickBot="1" x14ac:dyDescent="0.55000000000000004">
      <c r="A1" s="693"/>
      <c r="B1" s="964" t="s">
        <v>510</v>
      </c>
      <c r="C1" s="964"/>
      <c r="D1" s="964"/>
      <c r="E1" s="964"/>
      <c r="F1" s="964"/>
      <c r="G1" s="964"/>
      <c r="H1" s="964"/>
      <c r="I1" s="964"/>
      <c r="J1" s="694"/>
    </row>
    <row r="2" spans="1:10" x14ac:dyDescent="0.5">
      <c r="A2" s="691"/>
      <c r="B2" s="1001" t="e" vm="1">
        <v>#VALUE!</v>
      </c>
      <c r="C2" s="1002"/>
      <c r="D2" s="617" t="s">
        <v>171</v>
      </c>
      <c r="E2" s="980" t="str">
        <f>'Analysis Tool'!B2</f>
        <v>Company A</v>
      </c>
      <c r="F2" s="980"/>
      <c r="G2" s="980"/>
      <c r="H2" s="980"/>
      <c r="I2" s="981"/>
      <c r="J2" s="695"/>
    </row>
    <row r="3" spans="1:10" x14ac:dyDescent="0.5">
      <c r="A3" s="691"/>
      <c r="B3" s="1003"/>
      <c r="C3" s="1004"/>
      <c r="D3" s="306" t="s">
        <v>172</v>
      </c>
      <c r="E3" s="948" t="str">
        <f>'Analysis Tool'!B6</f>
        <v>John Doe</v>
      </c>
      <c r="F3" s="948"/>
      <c r="G3" s="948"/>
      <c r="H3" s="948"/>
      <c r="I3" s="982"/>
      <c r="J3" s="695"/>
    </row>
    <row r="4" spans="1:10" ht="14.7" thickBot="1" x14ac:dyDescent="0.55000000000000004">
      <c r="A4" s="691"/>
      <c r="B4" s="1003"/>
      <c r="C4" s="1004"/>
      <c r="D4" s="616" t="s">
        <v>173</v>
      </c>
      <c r="E4" s="983">
        <f>'Analysis Tool'!B3</f>
        <v>45992</v>
      </c>
      <c r="F4" s="983"/>
      <c r="G4" s="983"/>
      <c r="H4" s="983"/>
      <c r="I4" s="984"/>
      <c r="J4" s="695"/>
    </row>
    <row r="5" spans="1:10" ht="24" customHeight="1" x14ac:dyDescent="0.5">
      <c r="A5" s="691"/>
      <c r="B5" s="1003"/>
      <c r="C5" s="1005"/>
      <c r="D5" s="971" t="s">
        <v>95</v>
      </c>
      <c r="E5" s="971"/>
      <c r="F5" s="971"/>
      <c r="G5" s="971"/>
      <c r="H5" s="971"/>
      <c r="I5" s="971"/>
      <c r="J5" s="985"/>
    </row>
    <row r="6" spans="1:10" s="43" customFormat="1" ht="73.45" customHeight="1" x14ac:dyDescent="0.5">
      <c r="A6" s="696"/>
      <c r="B6" s="1003"/>
      <c r="C6" s="1004"/>
      <c r="D6" s="745"/>
      <c r="E6" s="745"/>
      <c r="F6" s="745"/>
      <c r="G6" s="745"/>
      <c r="H6" s="745"/>
      <c r="I6" s="745"/>
      <c r="J6" s="697"/>
    </row>
    <row r="7" spans="1:10" ht="16" thickBot="1" x14ac:dyDescent="0.6">
      <c r="A7" s="691"/>
      <c r="B7" s="1006"/>
      <c r="C7" s="1007"/>
      <c r="D7" s="1008" t="str">
        <f>"Rates Assuming $"&amp;TEXT('Data Generator'!H88,"###,###")&amp;" Life Insurance Amount"</f>
        <v>Rates Assuming $100,000 Life Insurance Amount</v>
      </c>
      <c r="E7" s="1008"/>
      <c r="F7" s="1008"/>
      <c r="G7" s="1008"/>
      <c r="H7" s="1008"/>
      <c r="I7" s="1008"/>
      <c r="J7" s="1009"/>
    </row>
    <row r="8" spans="1:10" ht="14.7" thickBot="1" x14ac:dyDescent="0.55000000000000004">
      <c r="A8" s="691"/>
      <c r="B8" s="608" t="s">
        <v>382</v>
      </c>
      <c r="C8" s="609" t="s">
        <v>381</v>
      </c>
      <c r="D8" s="544" t="str" cm="1">
        <f t="array" ref="D8:I8">_xlfn._xlws.FILTER('Data Generator'!B3:G3,'Data Generator'!B4:G4,"")</f>
        <v>Current</v>
      </c>
      <c r="E8" s="544" t="str">
        <v>Principal</v>
      </c>
      <c r="F8" s="544" t="str">
        <v>Guardian</v>
      </c>
      <c r="G8" s="544" t="str">
        <v>Companion</v>
      </c>
      <c r="H8" s="544" t="str">
        <v>OneAmerica</v>
      </c>
      <c r="I8" s="659" t="str">
        <v>Pacific Life</v>
      </c>
      <c r="J8" s="641"/>
    </row>
    <row r="9" spans="1:10" ht="15" hidden="1" customHeight="1" thickBot="1" x14ac:dyDescent="0.55000000000000004">
      <c r="A9" s="691"/>
      <c r="B9" s="958" t="str">
        <f>'Data Generator'!A71&amp;" (Sample)"</f>
        <v>Estimated Benefit Amount (Sample)</v>
      </c>
      <c r="C9" s="959"/>
      <c r="D9" s="480" cm="1">
        <f t="array" ref="D9:I9">_xlfn._xlws.FILTER('Data Generator'!B71:G71,'Data Generator'!$B$4:$G$4,"")</f>
        <v>100000</v>
      </c>
      <c r="E9" s="480">
        <v>100000</v>
      </c>
      <c r="F9" s="480">
        <v>100000</v>
      </c>
      <c r="G9" s="480">
        <v>100000</v>
      </c>
      <c r="H9" s="480">
        <v>100000</v>
      </c>
      <c r="I9" s="480">
        <v>100000</v>
      </c>
      <c r="J9" s="695"/>
    </row>
    <row r="10" spans="1:10" ht="15" customHeight="1" thickBot="1" x14ac:dyDescent="0.55000000000000004">
      <c r="A10" s="691"/>
      <c r="B10" s="537" t="str" cm="1">
        <f t="array" ref="B10">_xlfn._xlws.FILTER('Data Generator'!H69:H79,'Data Generator'!J69:J79=TRUE,"")</f>
        <v>AD&amp;D</v>
      </c>
      <c r="C10" s="538" t="str" cm="1">
        <f t="array" ref="C10">_xlfn._xlws.FILTER('Data Generator'!I69:I78,'Data Generator'!J69:J78=TRUE,"")</f>
        <v/>
      </c>
      <c r="D10" s="545" t="e" cm="1">
        <f t="array" ref="D10:I10">_xlfn._xlws.FILTER('Data Generator'!B75:G85,'Data Generator'!A75:A85&lt;&gt;"","")*E9/1000</f>
        <v>#VALUE!</v>
      </c>
      <c r="E10" s="547">
        <v>11.7</v>
      </c>
      <c r="F10" s="547">
        <v>16.600000000000001</v>
      </c>
      <c r="G10" s="547">
        <v>9</v>
      </c>
      <c r="H10" s="547" t="e">
        <v>#REF!</v>
      </c>
      <c r="I10" s="660" t="e">
        <v>#REF!</v>
      </c>
      <c r="J10" s="619"/>
    </row>
    <row r="11" spans="1:10" ht="15" customHeight="1" thickBot="1" x14ac:dyDescent="0.55000000000000004">
      <c r="A11" s="691"/>
      <c r="B11" s="502"/>
      <c r="C11" s="503"/>
      <c r="D11" s="516"/>
      <c r="E11" s="516"/>
      <c r="F11" s="548"/>
      <c r="G11" s="548"/>
      <c r="H11" s="548"/>
      <c r="I11" s="661"/>
      <c r="J11" s="619"/>
    </row>
    <row r="12" spans="1:10" ht="15" customHeight="1" thickBot="1" x14ac:dyDescent="0.55000000000000004">
      <c r="A12" s="691"/>
      <c r="B12" s="500"/>
      <c r="C12" s="501"/>
      <c r="D12" s="515"/>
      <c r="E12" s="515"/>
      <c r="F12" s="476"/>
      <c r="G12" s="476"/>
      <c r="H12" s="476"/>
      <c r="I12" s="662"/>
      <c r="J12" s="619"/>
    </row>
    <row r="13" spans="1:10" ht="15" customHeight="1" thickBot="1" x14ac:dyDescent="0.55000000000000004">
      <c r="A13" s="691"/>
      <c r="B13" s="502"/>
      <c r="C13" s="503"/>
      <c r="D13" s="516"/>
      <c r="E13" s="516"/>
      <c r="F13" s="548"/>
      <c r="G13" s="548"/>
      <c r="H13" s="548"/>
      <c r="I13" s="661"/>
      <c r="J13" s="619"/>
    </row>
    <row r="14" spans="1:10" ht="15" customHeight="1" thickBot="1" x14ac:dyDescent="0.55000000000000004">
      <c r="A14" s="691"/>
      <c r="B14" s="500"/>
      <c r="C14" s="501"/>
      <c r="D14" s="515"/>
      <c r="E14" s="515"/>
      <c r="F14" s="476"/>
      <c r="G14" s="476"/>
      <c r="H14" s="476"/>
      <c r="I14" s="662"/>
      <c r="J14" s="619"/>
    </row>
    <row r="15" spans="1:10" ht="15" customHeight="1" thickBot="1" x14ac:dyDescent="0.55000000000000004">
      <c r="A15" s="691"/>
      <c r="B15" s="502"/>
      <c r="C15" s="503"/>
      <c r="D15" s="516"/>
      <c r="E15" s="516"/>
      <c r="F15" s="548"/>
      <c r="G15" s="548"/>
      <c r="H15" s="548"/>
      <c r="I15" s="661"/>
      <c r="J15" s="619"/>
    </row>
    <row r="16" spans="1:10" ht="15" customHeight="1" thickBot="1" x14ac:dyDescent="0.55000000000000004">
      <c r="A16" s="691"/>
      <c r="B16" s="500"/>
      <c r="C16" s="501"/>
      <c r="D16" s="515"/>
      <c r="E16" s="515"/>
      <c r="F16" s="476"/>
      <c r="G16" s="476"/>
      <c r="H16" s="476"/>
      <c r="I16" s="662"/>
      <c r="J16" s="619"/>
    </row>
    <row r="17" spans="1:10" ht="15" customHeight="1" thickBot="1" x14ac:dyDescent="0.55000000000000004">
      <c r="A17" s="691"/>
      <c r="B17" s="502"/>
      <c r="C17" s="503"/>
      <c r="D17" s="516"/>
      <c r="E17" s="516"/>
      <c r="F17" s="548"/>
      <c r="G17" s="548"/>
      <c r="H17" s="548"/>
      <c r="I17" s="661"/>
      <c r="J17" s="619"/>
    </row>
    <row r="18" spans="1:10" ht="15" customHeight="1" thickBot="1" x14ac:dyDescent="0.55000000000000004">
      <c r="A18" s="691"/>
      <c r="B18" s="500"/>
      <c r="C18" s="501"/>
      <c r="D18" s="515"/>
      <c r="E18" s="515"/>
      <c r="F18" s="476"/>
      <c r="G18" s="476"/>
      <c r="H18" s="476"/>
      <c r="I18" s="662"/>
      <c r="J18" s="619"/>
    </row>
    <row r="19" spans="1:10" ht="15" customHeight="1" thickBot="1" x14ac:dyDescent="0.55000000000000004">
      <c r="A19" s="691"/>
      <c r="B19" s="502"/>
      <c r="C19" s="503"/>
      <c r="D19" s="516"/>
      <c r="E19" s="516"/>
      <c r="F19" s="548"/>
      <c r="G19" s="548"/>
      <c r="H19" s="548"/>
      <c r="I19" s="661"/>
      <c r="J19" s="619"/>
    </row>
    <row r="20" spans="1:10" ht="15" customHeight="1" thickBot="1" x14ac:dyDescent="0.55000000000000004">
      <c r="A20" s="691"/>
      <c r="B20" s="500"/>
      <c r="C20" s="501"/>
      <c r="D20" s="515"/>
      <c r="E20" s="515"/>
      <c r="F20" s="476"/>
      <c r="G20" s="476"/>
      <c r="H20" s="476"/>
      <c r="I20" s="662"/>
      <c r="J20" s="619"/>
    </row>
    <row r="21" spans="1:10" ht="15" customHeight="1" thickBot="1" x14ac:dyDescent="0.55000000000000004">
      <c r="A21" s="691"/>
      <c r="B21" s="539"/>
      <c r="C21" s="503"/>
      <c r="D21" s="516"/>
      <c r="E21" s="516"/>
      <c r="F21" s="548"/>
      <c r="G21" s="548"/>
      <c r="H21" s="548"/>
      <c r="I21" s="661"/>
      <c r="J21" s="619"/>
    </row>
    <row r="22" spans="1:10" ht="15" customHeight="1" thickBot="1" x14ac:dyDescent="0.55000000000000004">
      <c r="A22" s="691"/>
      <c r="B22" s="995" t="str">
        <f>'Data Generator'!A74</f>
        <v>Rate Guarantee</v>
      </c>
      <c r="C22" s="996"/>
      <c r="D22" s="546" t="str" cm="1">
        <f t="array" ref="D22:I22">_xlfn._xlws.FILTER('Data Generator'!B74:G74,'Data Generator'!$B$4:$G$4,"")</f>
        <v>N/A</v>
      </c>
      <c r="E22" s="546" t="str">
        <v>2 Years</v>
      </c>
      <c r="F22" s="549" t="str">
        <v>2 years</v>
      </c>
      <c r="G22" s="549" t="str">
        <v>2 Years</v>
      </c>
      <c r="H22" s="546" t="str">
        <v>2 Year</v>
      </c>
      <c r="I22" s="663" t="e">
        <v>#REF!</v>
      </c>
      <c r="J22" s="619"/>
    </row>
    <row r="23" spans="1:10" ht="16" thickBot="1" x14ac:dyDescent="0.6">
      <c r="A23" s="691"/>
      <c r="B23" s="698"/>
      <c r="C23" s="698"/>
      <c r="D23" s="956" t="s">
        <v>179</v>
      </c>
      <c r="E23" s="956"/>
      <c r="F23" s="956"/>
      <c r="G23" s="956"/>
      <c r="H23" s="956"/>
      <c r="I23" s="956"/>
      <c r="J23" s="957"/>
    </row>
    <row r="24" spans="1:10" ht="14.7" thickBot="1" x14ac:dyDescent="0.55000000000000004">
      <c r="A24" s="691"/>
      <c r="B24" s="498"/>
      <c r="C24" s="499"/>
      <c r="D24" s="468" t="str">
        <f t="shared" ref="D24:I24" si="0">D8</f>
        <v>Current</v>
      </c>
      <c r="E24" s="468" t="str">
        <f t="shared" si="0"/>
        <v>Principal</v>
      </c>
      <c r="F24" s="468" t="str">
        <f t="shared" si="0"/>
        <v>Guardian</v>
      </c>
      <c r="G24" s="468" t="str">
        <f t="shared" si="0"/>
        <v>Companion</v>
      </c>
      <c r="H24" s="468" t="str">
        <f t="shared" si="0"/>
        <v>OneAmerica</v>
      </c>
      <c r="I24" s="630" t="str">
        <f t="shared" si="0"/>
        <v>Pacific Life</v>
      </c>
      <c r="J24" s="619"/>
    </row>
    <row r="25" spans="1:10" ht="28.95" customHeight="1" thickBot="1" x14ac:dyDescent="0.55000000000000004">
      <c r="A25" s="691"/>
      <c r="B25" s="958" t="str">
        <f>'Data Generator'!A87</f>
        <v xml:space="preserve">Employee Death Benefit </v>
      </c>
      <c r="C25" s="959"/>
      <c r="D25" s="542" t="str" cm="1">
        <f t="array" ref="D25:I25">_xlfn._xlws.FILTER('Data Generator'!B87:G87,'Data Generator'!$B$4:$G$4,"")</f>
        <v>$10,000-$500,000 ($1,000 increments)</v>
      </c>
      <c r="E25" s="542" t="str">
        <v>$10,000-$500,000 ($10,000 Increments)</v>
      </c>
      <c r="F25" s="542" t="str">
        <v>$10,000-$500,000 ($10,000 Increments)</v>
      </c>
      <c r="G25" s="542" t="str">
        <v>$10,000-$500,000</v>
      </c>
      <c r="H25" s="542">
        <v>50000</v>
      </c>
      <c r="I25" s="664" t="e">
        <v>#REF!</v>
      </c>
      <c r="J25" s="619"/>
    </row>
    <row r="26" spans="1:10" ht="28.95" customHeight="1" thickBot="1" x14ac:dyDescent="0.55000000000000004">
      <c r="A26" s="691"/>
      <c r="B26" s="960" t="str">
        <f>'Data Generator'!A88</f>
        <v>Spouse Benefit</v>
      </c>
      <c r="C26" s="961"/>
      <c r="D26" s="473" t="str" cm="1">
        <f t="array" ref="D26:I26">_xlfn._xlws.FILTER('Data Generator'!B88:G88,'Data Generator'!$B$4:$G$4,"")</f>
        <v>$5,000-$250,000 ($500 increments)- 50% of Employee Amount</v>
      </c>
      <c r="E26" s="473" t="str">
        <v>$5,000-$150,000 ($5,000 increments)</v>
      </c>
      <c r="F26" s="473" t="str">
        <v>Not to exceed 50% EE amount</v>
      </c>
      <c r="G26" s="473" t="str">
        <v>$5,000-$150,000 Not to exceed 50% Employee election</v>
      </c>
      <c r="H26" s="473">
        <v>25000</v>
      </c>
      <c r="I26" s="665" t="e">
        <v>#REF!</v>
      </c>
      <c r="J26" s="619"/>
    </row>
    <row r="27" spans="1:10" ht="28.95" customHeight="1" thickBot="1" x14ac:dyDescent="0.55000000000000004">
      <c r="A27" s="691"/>
      <c r="B27" s="958" t="str">
        <f>'Data Generator'!A89</f>
        <v>Guaranteed Issue Amount</v>
      </c>
      <c r="C27" s="959"/>
      <c r="D27" s="469" cm="1">
        <f t="array" ref="D27:I27">_xlfn._xlws.FILTER('Data Generator'!B89:G89,'Data Generator'!$B$4:$G$4,"")</f>
        <v>100000</v>
      </c>
      <c r="E27" s="469" t="str">
        <v>$150,000 (under Age 70)</v>
      </c>
      <c r="F27" s="469">
        <v>100000</v>
      </c>
      <c r="G27" s="469">
        <v>100000</v>
      </c>
      <c r="H27" s="469" t="str">
        <v>$50,000 EE, $25,000 SP</v>
      </c>
      <c r="I27" s="666">
        <v>0</v>
      </c>
      <c r="J27" s="619"/>
    </row>
    <row r="28" spans="1:10" ht="28.95" customHeight="1" thickBot="1" x14ac:dyDescent="0.55000000000000004">
      <c r="A28" s="691"/>
      <c r="B28" s="960" t="str">
        <f>'Data Generator'!A90</f>
        <v>Accelerated Benefit</v>
      </c>
      <c r="C28" s="961"/>
      <c r="D28" s="473" t="str" cm="1">
        <f t="array" ref="D28:I28">_xlfn._xlws.FILTER('Data Generator'!B90:G90,'Data Generator'!$B$4:$G$4,"")</f>
        <v>25,50, or 75% of Life Amount</v>
      </c>
      <c r="E28" s="473" t="str">
        <v>75% up to $250,000</v>
      </c>
      <c r="F28" s="473" t="str">
        <v>75% up to $250,000</v>
      </c>
      <c r="G28" s="473" t="str">
        <v>75% of $100,000 max Benefit</v>
      </c>
      <c r="H28" s="536" t="str">
        <v>Y</v>
      </c>
      <c r="I28" s="667">
        <v>0</v>
      </c>
      <c r="J28" s="619"/>
    </row>
    <row r="29" spans="1:10" ht="28.95" customHeight="1" thickBot="1" x14ac:dyDescent="0.55000000000000004">
      <c r="A29" s="691"/>
      <c r="B29" s="958" t="str">
        <f>'Data Generator'!A91</f>
        <v>Benefit Reduction %</v>
      </c>
      <c r="C29" s="959"/>
      <c r="D29" s="469" t="str" cm="1">
        <f t="array" ref="D29:I29">_xlfn._xlws.FILTER('Data Generator'!B91:G91,'Data Generator'!$B$4:$G$4,"")</f>
        <v>Y</v>
      </c>
      <c r="E29" s="469" t="str">
        <v>Y</v>
      </c>
      <c r="F29" s="478" t="str">
        <v>Y</v>
      </c>
      <c r="G29" s="478" t="str">
        <v>Y</v>
      </c>
      <c r="H29" s="478" t="str">
        <v>Y</v>
      </c>
      <c r="I29" s="662">
        <v>0</v>
      </c>
      <c r="J29" s="619"/>
    </row>
    <row r="30" spans="1:10" ht="15" customHeight="1" thickBot="1" x14ac:dyDescent="0.55000000000000004">
      <c r="A30" s="691"/>
      <c r="B30" s="960" t="str">
        <f>'Data Generator'!A92</f>
        <v>Age 65</v>
      </c>
      <c r="C30" s="961"/>
      <c r="D30" s="470" cm="1">
        <f t="array" ref="D30:I30">_xlfn._xlws.FILTER('Data Generator'!B92:G92,'Data Generator'!$B$4:$G$4,"")</f>
        <v>0</v>
      </c>
      <c r="E30" s="470">
        <v>0</v>
      </c>
      <c r="F30" s="470">
        <v>0.55000000000000004</v>
      </c>
      <c r="G30" s="470">
        <v>0.35</v>
      </c>
      <c r="H30" s="470" t="str">
        <v>N/A</v>
      </c>
      <c r="I30" s="667">
        <v>0</v>
      </c>
      <c r="J30" s="619"/>
    </row>
    <row r="31" spans="1:10" ht="15" customHeight="1" thickBot="1" x14ac:dyDescent="0.55000000000000004">
      <c r="A31" s="691"/>
      <c r="B31" s="958" t="str">
        <f>'Data Generator'!A93</f>
        <v>Age 70</v>
      </c>
      <c r="C31" s="959"/>
      <c r="D31" s="478" cm="1">
        <f t="array" ref="D31:I31">_xlfn._xlws.FILTER('Data Generator'!B93:G93,'Data Generator'!$B$4:$G$4,"")</f>
        <v>0.55000000000000004</v>
      </c>
      <c r="E31" s="478">
        <v>0.35</v>
      </c>
      <c r="F31" s="478">
        <v>0.7</v>
      </c>
      <c r="G31" s="478">
        <v>0.5</v>
      </c>
      <c r="H31" s="478">
        <v>0.55000000000000004</v>
      </c>
      <c r="I31" s="668">
        <v>0</v>
      </c>
      <c r="J31" s="619"/>
    </row>
    <row r="32" spans="1:10" ht="15" customHeight="1" thickBot="1" x14ac:dyDescent="0.55000000000000004">
      <c r="A32" s="691"/>
      <c r="B32" s="960" t="str">
        <f>'Data Generator'!A94</f>
        <v>Age 75</v>
      </c>
      <c r="C32" s="961"/>
      <c r="D32" s="470" cm="1">
        <f t="array" ref="D32:I32">_xlfn._xlws.FILTER('Data Generator'!B94:G94,'Data Generator'!$B$4:$G$4,"")</f>
        <v>0.7</v>
      </c>
      <c r="E32" s="470">
        <v>0.55000000000000004</v>
      </c>
      <c r="F32" s="470">
        <v>0.8</v>
      </c>
      <c r="G32" s="470">
        <v>0.75</v>
      </c>
      <c r="H32" s="470">
        <v>0.7</v>
      </c>
      <c r="I32" s="667">
        <v>0</v>
      </c>
      <c r="J32" s="619"/>
    </row>
    <row r="33" spans="1:10" ht="15" customHeight="1" thickBot="1" x14ac:dyDescent="0.55000000000000004">
      <c r="A33" s="691"/>
      <c r="B33" s="958" t="str">
        <f>'Data Generator'!A95</f>
        <v>Age 80</v>
      </c>
      <c r="C33" s="959"/>
      <c r="D33" s="478" cm="1">
        <f t="array" ref="D33:I33">_xlfn._xlws.FILTER('Data Generator'!B95:G95,'Data Generator'!$B$4:$G$4,"")</f>
        <v>0.8</v>
      </c>
      <c r="E33" s="478">
        <v>0.55000000000000004</v>
      </c>
      <c r="F33" s="478">
        <v>0.85</v>
      </c>
      <c r="G33" s="478">
        <v>0.8</v>
      </c>
      <c r="H33" s="478">
        <v>0.8</v>
      </c>
      <c r="I33" s="668">
        <v>0</v>
      </c>
      <c r="J33" s="619"/>
    </row>
    <row r="34" spans="1:10" ht="15" customHeight="1" thickBot="1" x14ac:dyDescent="0.55000000000000004">
      <c r="A34" s="691"/>
      <c r="B34" s="962" t="str">
        <f>'Data Generator'!A96</f>
        <v>Age 85</v>
      </c>
      <c r="C34" s="963"/>
      <c r="D34" s="543" cm="1">
        <f t="array" ref="D34:I34">_xlfn._xlws.FILTER('Data Generator'!B96:G96,'Data Generator'!$B$4:$G$4,"")</f>
        <v>0.85</v>
      </c>
      <c r="E34" s="543">
        <v>0.55000000000000004</v>
      </c>
      <c r="F34" s="543">
        <v>0.85</v>
      </c>
      <c r="G34" s="543">
        <v>0.8</v>
      </c>
      <c r="H34" s="543">
        <v>0.85</v>
      </c>
      <c r="I34" s="669">
        <v>0</v>
      </c>
      <c r="J34" s="619"/>
    </row>
    <row r="35" spans="1:10" ht="16" thickBot="1" x14ac:dyDescent="0.6">
      <c r="A35" s="691"/>
      <c r="B35" s="700"/>
      <c r="C35" s="700"/>
      <c r="D35" s="969" t="s">
        <v>182</v>
      </c>
      <c r="E35" s="969"/>
      <c r="F35" s="969"/>
      <c r="G35" s="969"/>
      <c r="H35" s="969"/>
      <c r="I35" s="969"/>
      <c r="J35" s="970"/>
    </row>
    <row r="36" spans="1:10" ht="14.7" thickBot="1" x14ac:dyDescent="0.55000000000000004">
      <c r="A36" s="691"/>
      <c r="B36" s="512"/>
      <c r="C36" s="513"/>
      <c r="D36" s="457" t="str">
        <f t="shared" ref="D36:I36" si="1">D8</f>
        <v>Current</v>
      </c>
      <c r="E36" s="457" t="str">
        <f t="shared" si="1"/>
        <v>Principal</v>
      </c>
      <c r="F36" s="457" t="str">
        <f t="shared" si="1"/>
        <v>Guardian</v>
      </c>
      <c r="G36" s="457" t="str">
        <f t="shared" si="1"/>
        <v>Companion</v>
      </c>
      <c r="H36" s="457" t="str">
        <f t="shared" si="1"/>
        <v>OneAmerica</v>
      </c>
      <c r="I36" s="624" t="str">
        <f t="shared" si="1"/>
        <v>Pacific Life</v>
      </c>
      <c r="J36" s="619"/>
    </row>
    <row r="37" spans="1:10" ht="15" customHeight="1" thickBot="1" x14ac:dyDescent="0.55000000000000004">
      <c r="A37" s="691"/>
      <c r="B37" s="995" t="str">
        <f>'Data Generator'!A98</f>
        <v>Min Participation</v>
      </c>
      <c r="C37" s="996"/>
      <c r="D37" s="540" t="str" cm="1">
        <f t="array" ref="D37:I37">_xlfn._xlws.FILTER('Data Generator'!B98:G98,'Data Generator'!$B$4:$G$4,"")</f>
        <v>Voluntary</v>
      </c>
      <c r="E37" s="540" t="str">
        <v>20% or 5 lives</v>
      </c>
      <c r="F37" s="540" t="str">
        <v>30% or 10 enrolled</v>
      </c>
      <c r="G37" s="540" t="str">
        <v>10 lives or 25%</v>
      </c>
      <c r="H37" s="540" t="str">
        <v>N/A</v>
      </c>
      <c r="I37" s="670">
        <v>0</v>
      </c>
      <c r="J37" s="619"/>
    </row>
    <row r="38" spans="1:10" ht="14.7" thickBot="1" x14ac:dyDescent="0.55000000000000004">
      <c r="A38" s="699"/>
      <c r="B38" s="692"/>
      <c r="C38" s="692"/>
      <c r="D38" s="692"/>
      <c r="E38" s="692"/>
      <c r="F38" s="692"/>
      <c r="G38" s="692"/>
      <c r="H38" s="692"/>
      <c r="I38" s="692"/>
      <c r="J38" s="701"/>
    </row>
  </sheetData>
  <mergeCells count="22">
    <mergeCell ref="B33:C33"/>
    <mergeCell ref="B34:C34"/>
    <mergeCell ref="D35:J35"/>
    <mergeCell ref="B37:C37"/>
    <mergeCell ref="B29:C29"/>
    <mergeCell ref="B30:C30"/>
    <mergeCell ref="B31:C31"/>
    <mergeCell ref="B32:C32"/>
    <mergeCell ref="B26:C26"/>
    <mergeCell ref="B27:C27"/>
    <mergeCell ref="B28:C28"/>
    <mergeCell ref="B22:C22"/>
    <mergeCell ref="D23:J23"/>
    <mergeCell ref="B25:C25"/>
    <mergeCell ref="B2:C7"/>
    <mergeCell ref="B9:C9"/>
    <mergeCell ref="B1:I1"/>
    <mergeCell ref="D5:J5"/>
    <mergeCell ref="D7:J7"/>
    <mergeCell ref="E2:I2"/>
    <mergeCell ref="E3:I3"/>
    <mergeCell ref="E4:I4"/>
  </mergeCells>
  <printOptions horizontalCentered="1" verticalCentered="1"/>
  <pageMargins left="0" right="0" top="0" bottom="0" header="0" footer="0"/>
  <pageSetup scale="9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FBE2C-0395-454A-AB9D-9091D687AB2D}">
  <sheetPr>
    <tabColor theme="5" tint="-0.249977111117893"/>
    <pageSetUpPr fitToPage="1"/>
  </sheetPr>
  <dimension ref="A1:J32"/>
  <sheetViews>
    <sheetView zoomScale="50" zoomScaleNormal="50" workbookViewId="0">
      <selection activeCell="N13" sqref="N13"/>
    </sheetView>
  </sheetViews>
  <sheetFormatPr defaultRowHeight="14.35" x14ac:dyDescent="0.5"/>
  <cols>
    <col min="1" max="1" width="4.41015625" customWidth="1"/>
    <col min="2" max="2" width="21.1171875" customWidth="1"/>
    <col min="3" max="3" width="15.1171875" customWidth="1"/>
    <col min="4" max="9" width="27.1171875" customWidth="1"/>
    <col min="10" max="10" width="4.41015625" customWidth="1"/>
  </cols>
  <sheetData>
    <row r="1" spans="1:10" ht="36" customHeight="1" thickBot="1" x14ac:dyDescent="0.55000000000000004">
      <c r="A1" s="693"/>
      <c r="B1" s="964" t="s">
        <v>511</v>
      </c>
      <c r="C1" s="964"/>
      <c r="D1" s="964"/>
      <c r="E1" s="964"/>
      <c r="F1" s="964"/>
      <c r="G1" s="964"/>
      <c r="H1" s="964"/>
      <c r="I1" s="964"/>
      <c r="J1" s="694"/>
    </row>
    <row r="2" spans="1:10" x14ac:dyDescent="0.5">
      <c r="A2" s="691"/>
      <c r="B2" s="1010" t="e" vm="1">
        <v>#VALUE!</v>
      </c>
      <c r="C2" s="1011"/>
      <c r="D2" s="617" t="s">
        <v>171</v>
      </c>
      <c r="E2" s="980" t="str">
        <f>'Analysis Tool'!B2</f>
        <v>Company A</v>
      </c>
      <c r="F2" s="980"/>
      <c r="G2" s="980"/>
      <c r="H2" s="980"/>
      <c r="I2" s="981"/>
      <c r="J2" s="695"/>
    </row>
    <row r="3" spans="1:10" x14ac:dyDescent="0.5">
      <c r="A3" s="691"/>
      <c r="B3" s="1012"/>
      <c r="C3" s="837"/>
      <c r="D3" s="306" t="s">
        <v>172</v>
      </c>
      <c r="E3" s="948" t="str">
        <f>'Analysis Tool'!B6</f>
        <v>John Doe</v>
      </c>
      <c r="F3" s="948"/>
      <c r="G3" s="948"/>
      <c r="H3" s="948"/>
      <c r="I3" s="982"/>
      <c r="J3" s="695"/>
    </row>
    <row r="4" spans="1:10" ht="14.7" thickBot="1" x14ac:dyDescent="0.55000000000000004">
      <c r="A4" s="691"/>
      <c r="B4" s="1012"/>
      <c r="C4" s="837"/>
      <c r="D4" s="616" t="s">
        <v>173</v>
      </c>
      <c r="E4" s="983">
        <f>'Analysis Tool'!B3</f>
        <v>45992</v>
      </c>
      <c r="F4" s="983"/>
      <c r="G4" s="983"/>
      <c r="H4" s="983"/>
      <c r="I4" s="984"/>
      <c r="J4" s="695"/>
    </row>
    <row r="5" spans="1:10" ht="24" customHeight="1" x14ac:dyDescent="0.5">
      <c r="A5" s="691"/>
      <c r="B5" s="1012"/>
      <c r="C5" s="1013"/>
      <c r="D5" s="971" t="s">
        <v>95</v>
      </c>
      <c r="E5" s="971"/>
      <c r="F5" s="971"/>
      <c r="G5" s="971"/>
      <c r="H5" s="971"/>
      <c r="I5" s="971"/>
      <c r="J5" s="985"/>
    </row>
    <row r="6" spans="1:10" s="43" customFormat="1" ht="73.45" customHeight="1" x14ac:dyDescent="0.5">
      <c r="A6" s="696"/>
      <c r="B6" s="1012"/>
      <c r="C6" s="837"/>
      <c r="D6" s="745"/>
      <c r="E6" s="745"/>
      <c r="F6" s="745"/>
      <c r="G6" s="745"/>
      <c r="H6" s="745"/>
      <c r="I6" s="745"/>
      <c r="J6" s="697"/>
    </row>
    <row r="7" spans="1:10" ht="16" thickBot="1" x14ac:dyDescent="0.6">
      <c r="A7" s="691"/>
      <c r="B7" s="1014"/>
      <c r="C7" s="1015"/>
      <c r="D7" s="969" t="s">
        <v>78</v>
      </c>
      <c r="E7" s="969"/>
      <c r="F7" s="969"/>
      <c r="G7" s="969"/>
      <c r="H7" s="969"/>
      <c r="I7" s="969"/>
      <c r="J7" s="986"/>
    </row>
    <row r="8" spans="1:10" ht="14.7" thickBot="1" x14ac:dyDescent="0.55000000000000004">
      <c r="A8" s="691"/>
      <c r="B8" s="612" t="str">
        <f>IF('Data Generator'!S49=TRUE, "Age Range","")</f>
        <v/>
      </c>
      <c r="C8" s="613" t="str">
        <f>IF('Data Generator'!S49=TRUE, "#EE's","")</f>
        <v/>
      </c>
      <c r="D8" s="544" t="str" cm="1">
        <f t="array" ref="D8:I8">_xlfn._xlws.FILTER('Data Generator'!B3:G3,'Data Generator'!B4:G4,"")</f>
        <v>Current</v>
      </c>
      <c r="E8" s="544" t="str">
        <v>Principal</v>
      </c>
      <c r="F8" s="544" t="str">
        <v>Guardian</v>
      </c>
      <c r="G8" s="544" t="str">
        <v>Companion</v>
      </c>
      <c r="H8" s="544" t="str">
        <v>OneAmerica</v>
      </c>
      <c r="I8" s="659" t="str">
        <v>Pacific Life</v>
      </c>
      <c r="J8" s="641"/>
    </row>
    <row r="9" spans="1:10" ht="15" customHeight="1" thickBot="1" x14ac:dyDescent="0.55000000000000004">
      <c r="A9" s="691"/>
      <c r="B9" s="550"/>
      <c r="C9" s="551" t="str" cm="1">
        <f t="array" ref="C9:C13">IF('Data Generator'!S49=TRUE,_xlfn._xlws.FILTER('Data Generator'!H163:H176,'Data Generator'!J163:J176=TRUE,"")&amp;" Rate/$10 Weekly         "&amp;_xlfn._xlws.FILTER('Data Generator'!I163:I176,'Data Generator'!J163:J176=TRUE,"")&amp;"      ",_xlfn._xlws.FILTER('Data Generator'!H127:H131,'Data Generator'!I127:I131=TRUE,""))</f>
        <v xml:space="preserve">Rate per $10 weekly Benefit      </v>
      </c>
      <c r="D9" s="554" t="str" cm="1">
        <f t="array" ref="D9:I13">IF('Data Generator'!S49=TRUE,_xlfn._xlws.FILTER('Data Generator'!B103:G113,'Data Generator'!J163:J173=TRUE,""),_xlfn._xlws.FILTER('Data Generator'!B103:G107,'Data Generator'!I127:I131=TRUE,""))</f>
        <v>NA</v>
      </c>
      <c r="E9" s="554">
        <v>0.32</v>
      </c>
      <c r="F9" s="554">
        <v>0.39</v>
      </c>
      <c r="G9" s="554">
        <v>0.51</v>
      </c>
      <c r="H9" s="557" t="e">
        <v>#REF!</v>
      </c>
      <c r="I9" s="671" t="e">
        <v>#REF!</v>
      </c>
      <c r="J9" s="619"/>
    </row>
    <row r="10" spans="1:10" ht="15" customHeight="1" thickBot="1" x14ac:dyDescent="0.55000000000000004">
      <c r="A10" s="691"/>
      <c r="B10" s="552"/>
      <c r="C10" s="553" t="str">
        <v xml:space="preserve">Estimated Volume      </v>
      </c>
      <c r="D10" s="531">
        <v>0</v>
      </c>
      <c r="E10" s="531">
        <v>0</v>
      </c>
      <c r="F10" s="531">
        <v>0</v>
      </c>
      <c r="G10" s="531">
        <v>0</v>
      </c>
      <c r="H10" s="548">
        <v>0</v>
      </c>
      <c r="I10" s="661" t="e">
        <v>#REF!</v>
      </c>
      <c r="J10" s="619"/>
    </row>
    <row r="11" spans="1:10" ht="15" customHeight="1" thickBot="1" x14ac:dyDescent="0.55000000000000004">
      <c r="A11" s="702" t="s">
        <v>407</v>
      </c>
      <c r="B11" s="550"/>
      <c r="C11" s="551" t="str">
        <v>__________________________________________________________________</v>
      </c>
      <c r="D11" s="534" t="str">
        <v>__________________________________________________________________</v>
      </c>
      <c r="E11" s="534" t="str">
        <v>__________________________________________________________________</v>
      </c>
      <c r="F11" s="534" t="str">
        <v>__________________________________________________________________</v>
      </c>
      <c r="G11" s="534" t="str">
        <v>__________________________________________________________________</v>
      </c>
      <c r="H11" s="515" t="str">
        <v>__________________________________________________________________</v>
      </c>
      <c r="I11" s="642" t="str">
        <v>__________________________________________________________________</v>
      </c>
      <c r="J11" s="620" t="s">
        <v>407</v>
      </c>
    </row>
    <row r="12" spans="1:10" ht="15" customHeight="1" thickBot="1" x14ac:dyDescent="0.55000000000000004">
      <c r="A12" s="691"/>
      <c r="B12" s="552"/>
      <c r="C12" s="553" t="str">
        <v xml:space="preserve">Estimated Monthly Premium      </v>
      </c>
      <c r="D12" s="531" t="e">
        <v>#VALUE!</v>
      </c>
      <c r="E12" s="531">
        <v>0</v>
      </c>
      <c r="F12" s="531">
        <v>0</v>
      </c>
      <c r="G12" s="531">
        <v>0</v>
      </c>
      <c r="H12" s="548">
        <v>0</v>
      </c>
      <c r="I12" s="661">
        <v>0</v>
      </c>
      <c r="J12" s="619"/>
    </row>
    <row r="13" spans="1:10" ht="15" customHeight="1" thickBot="1" x14ac:dyDescent="0.55000000000000004">
      <c r="A13" s="691"/>
      <c r="B13" s="550"/>
      <c r="C13" s="551" t="str">
        <v xml:space="preserve">Estimated Annual Premium      </v>
      </c>
      <c r="D13" s="534" t="e">
        <v>#VALUE!</v>
      </c>
      <c r="E13" s="534">
        <v>0</v>
      </c>
      <c r="F13" s="534">
        <v>0</v>
      </c>
      <c r="G13" s="534">
        <v>0</v>
      </c>
      <c r="H13" s="476">
        <v>0</v>
      </c>
      <c r="I13" s="662">
        <v>0</v>
      </c>
      <c r="J13" s="619"/>
    </row>
    <row r="14" spans="1:10" ht="15" customHeight="1" thickBot="1" x14ac:dyDescent="0.55000000000000004">
      <c r="A14" s="691"/>
      <c r="B14" s="552"/>
      <c r="C14" s="553"/>
      <c r="D14" s="531"/>
      <c r="E14" s="531"/>
      <c r="F14" s="531"/>
      <c r="G14" s="531"/>
      <c r="H14" s="548"/>
      <c r="I14" s="661"/>
      <c r="J14" s="619"/>
    </row>
    <row r="15" spans="1:10" ht="15" customHeight="1" thickBot="1" x14ac:dyDescent="0.55000000000000004">
      <c r="A15" s="691"/>
      <c r="B15" s="550"/>
      <c r="C15" s="551"/>
      <c r="D15" s="534"/>
      <c r="E15" s="534"/>
      <c r="F15" s="534"/>
      <c r="G15" s="534"/>
      <c r="H15" s="476"/>
      <c r="I15" s="662"/>
      <c r="J15" s="619"/>
    </row>
    <row r="16" spans="1:10" ht="15" customHeight="1" thickBot="1" x14ac:dyDescent="0.55000000000000004">
      <c r="A16" s="691"/>
      <c r="B16" s="552"/>
      <c r="C16" s="553"/>
      <c r="D16" s="531"/>
      <c r="E16" s="531"/>
      <c r="F16" s="531"/>
      <c r="G16" s="531"/>
      <c r="H16" s="548"/>
      <c r="I16" s="661"/>
      <c r="J16" s="619"/>
    </row>
    <row r="17" spans="1:10" ht="15" customHeight="1" thickBot="1" x14ac:dyDescent="0.55000000000000004">
      <c r="A17" s="691"/>
      <c r="B17" s="550"/>
      <c r="C17" s="551"/>
      <c r="D17" s="534"/>
      <c r="E17" s="534"/>
      <c r="F17" s="534"/>
      <c r="G17" s="534"/>
      <c r="H17" s="476"/>
      <c r="I17" s="662"/>
      <c r="J17" s="619"/>
    </row>
    <row r="18" spans="1:10" ht="15" customHeight="1" thickBot="1" x14ac:dyDescent="0.55000000000000004">
      <c r="A18" s="691"/>
      <c r="B18" s="552"/>
      <c r="C18" s="553"/>
      <c r="D18" s="531"/>
      <c r="E18" s="531"/>
      <c r="F18" s="531"/>
      <c r="G18" s="531"/>
      <c r="H18" s="548"/>
      <c r="I18" s="661"/>
      <c r="J18" s="619"/>
    </row>
    <row r="19" spans="1:10" ht="15" customHeight="1" thickBot="1" x14ac:dyDescent="0.55000000000000004">
      <c r="A19" s="691"/>
      <c r="B19" s="550"/>
      <c r="C19" s="551"/>
      <c r="D19" s="534"/>
      <c r="E19" s="534"/>
      <c r="F19" s="534"/>
      <c r="G19" s="534"/>
      <c r="H19" s="476"/>
      <c r="I19" s="662"/>
      <c r="J19" s="619"/>
    </row>
    <row r="20" spans="1:10" ht="15" customHeight="1" thickBot="1" x14ac:dyDescent="0.55000000000000004">
      <c r="A20" s="691"/>
      <c r="B20" s="962" t="str">
        <f>'Data Generator'!A117</f>
        <v>Rate Guarantee</v>
      </c>
      <c r="C20" s="963"/>
      <c r="D20" s="555" t="str" cm="1">
        <f t="array" ref="D20:I20">_xlfn._xlws.FILTER('Data Generator'!B117:G117,'Data Generator'!$B$4:$G$4,"")</f>
        <v>N/A</v>
      </c>
      <c r="E20" s="555" t="str">
        <v>2 years</v>
      </c>
      <c r="F20" s="556" t="str">
        <v>2 Years</v>
      </c>
      <c r="G20" s="556" t="str">
        <v>2 years</v>
      </c>
      <c r="H20" s="558" t="str">
        <v>2 Year</v>
      </c>
      <c r="I20" s="672" t="e">
        <v>#REF!</v>
      </c>
      <c r="J20" s="619"/>
    </row>
    <row r="21" spans="1:10" ht="16" thickBot="1" x14ac:dyDescent="0.6">
      <c r="A21" s="691"/>
      <c r="B21" s="700"/>
      <c r="C21" s="700"/>
      <c r="D21" s="969" t="s">
        <v>179</v>
      </c>
      <c r="E21" s="969"/>
      <c r="F21" s="969"/>
      <c r="G21" s="969"/>
      <c r="H21" s="969"/>
      <c r="I21" s="969"/>
      <c r="J21" s="970"/>
    </row>
    <row r="22" spans="1:10" ht="14.7" thickBot="1" x14ac:dyDescent="0.55000000000000004">
      <c r="A22" s="691"/>
      <c r="B22" s="510"/>
      <c r="C22" s="511"/>
      <c r="D22" s="457" t="str">
        <f t="shared" ref="D22:I22" si="0">D8</f>
        <v>Current</v>
      </c>
      <c r="E22" s="457" t="str">
        <f t="shared" si="0"/>
        <v>Principal</v>
      </c>
      <c r="F22" s="457" t="str">
        <f t="shared" si="0"/>
        <v>Guardian</v>
      </c>
      <c r="G22" s="457" t="str">
        <f t="shared" si="0"/>
        <v>Companion</v>
      </c>
      <c r="H22" s="457" t="str">
        <f t="shared" si="0"/>
        <v>OneAmerica</v>
      </c>
      <c r="I22" s="624" t="str">
        <f t="shared" si="0"/>
        <v>Pacific Life</v>
      </c>
      <c r="J22" s="619"/>
    </row>
    <row r="23" spans="1:10" ht="28.95" customHeight="1" thickBot="1" x14ac:dyDescent="0.55000000000000004">
      <c r="A23" s="691"/>
      <c r="B23" s="958" t="str">
        <f>'Data Generator'!A119</f>
        <v>Benefit Amount</v>
      </c>
      <c r="C23" s="959"/>
      <c r="D23" s="559" cm="1">
        <f t="array" ref="D23:I23">_xlfn._xlws.FILTER('Data Generator'!B119:G119,'Data Generator'!$B$4:$G$4,"")</f>
        <v>0.6</v>
      </c>
      <c r="E23" s="559">
        <v>0.6</v>
      </c>
      <c r="F23" s="559">
        <v>0.6</v>
      </c>
      <c r="G23" s="559">
        <v>0.6</v>
      </c>
      <c r="H23" s="559">
        <v>0.6</v>
      </c>
      <c r="I23" s="673" t="e">
        <v>#REF!</v>
      </c>
      <c r="J23" s="619"/>
    </row>
    <row r="24" spans="1:10" ht="28.95" customHeight="1" thickBot="1" x14ac:dyDescent="0.55000000000000004">
      <c r="A24" s="691"/>
      <c r="B24" s="960" t="str">
        <f>'Data Generator'!A120</f>
        <v>Max Benefit/Week</v>
      </c>
      <c r="C24" s="961"/>
      <c r="D24" s="473" cm="1">
        <f t="array" ref="D24:I24">_xlfn._xlws.FILTER('Data Generator'!B120:G120,'Data Generator'!$B$4:$G$4,"")</f>
        <v>1000</v>
      </c>
      <c r="E24" s="473">
        <v>1000</v>
      </c>
      <c r="F24" s="473">
        <v>1000</v>
      </c>
      <c r="G24" s="473">
        <v>1000</v>
      </c>
      <c r="H24" s="473">
        <v>1000</v>
      </c>
      <c r="I24" s="665" t="e">
        <v>#REF!</v>
      </c>
      <c r="J24" s="619"/>
    </row>
    <row r="25" spans="1:10" ht="28.95" customHeight="1" thickBot="1" x14ac:dyDescent="0.55000000000000004">
      <c r="A25" s="691"/>
      <c r="B25" s="958" t="str">
        <f>'Data Generator'!A121</f>
        <v>Max Benefit Period</v>
      </c>
      <c r="C25" s="959"/>
      <c r="D25" s="469" t="str" cm="1">
        <f t="array" ref="D25:I25">_xlfn._xlws.FILTER('Data Generator'!B121:G121,'Data Generator'!$B$4:$G$4,"")</f>
        <v>11 weeks</v>
      </c>
      <c r="E25" s="469" t="str">
        <v>11 weeks</v>
      </c>
      <c r="F25" s="469" t="str">
        <v>11 weeks</v>
      </c>
      <c r="G25" s="469" t="str">
        <v>13 weeks</v>
      </c>
      <c r="H25" s="469" t="str">
        <v>13 Weeks</v>
      </c>
      <c r="I25" s="674" t="e">
        <v>#REF!</v>
      </c>
      <c r="J25" s="619"/>
    </row>
    <row r="26" spans="1:10" ht="28.95" customHeight="1" thickBot="1" x14ac:dyDescent="0.55000000000000004">
      <c r="A26" s="691"/>
      <c r="B26" s="960" t="str">
        <f>'Data Generator'!A122</f>
        <v>Elimination Period (Y/N)</v>
      </c>
      <c r="C26" s="961"/>
      <c r="D26" s="560" t="str" cm="1">
        <f t="array" ref="D26:I26">_xlfn._xlws.FILTER('Data Generator'!B122:G122,'Data Generator'!$B$4:$G$4,"")</f>
        <v>Y</v>
      </c>
      <c r="E26" s="560" t="str">
        <v>Y</v>
      </c>
      <c r="F26" s="560" t="str">
        <v>Y</v>
      </c>
      <c r="G26" s="560" t="str">
        <v>Y</v>
      </c>
      <c r="H26" s="560" t="str">
        <v>Y</v>
      </c>
      <c r="I26" s="675" t="e">
        <v>#REF!</v>
      </c>
      <c r="J26" s="619"/>
    </row>
    <row r="27" spans="1:10" ht="28.95" customHeight="1" thickBot="1" x14ac:dyDescent="0.55000000000000004">
      <c r="A27" s="691"/>
      <c r="B27" s="958" t="str">
        <f>'Data Generator'!A123</f>
        <v>Injury</v>
      </c>
      <c r="C27" s="959"/>
      <c r="D27" s="469" t="str" cm="1">
        <f t="array" ref="D27:I27">_xlfn._xlws.FILTER('Data Generator'!B123:G123,'Data Generator'!$B$4:$G$4,"")</f>
        <v>14 days</v>
      </c>
      <c r="E27" s="469" t="str">
        <v>15th day</v>
      </c>
      <c r="F27" s="469" t="str">
        <v>15th day</v>
      </c>
      <c r="G27" s="469" t="str">
        <v>Day 15</v>
      </c>
      <c r="H27" s="481" t="str">
        <v>14 Day</v>
      </c>
      <c r="I27" s="668" t="e">
        <v>#REF!</v>
      </c>
      <c r="J27" s="619"/>
    </row>
    <row r="28" spans="1:10" ht="28.95" customHeight="1" thickBot="1" x14ac:dyDescent="0.55000000000000004">
      <c r="A28" s="691"/>
      <c r="B28" s="962" t="str">
        <f>'Data Generator'!A124</f>
        <v>Sickness</v>
      </c>
      <c r="C28" s="963"/>
      <c r="D28" s="521" t="str" cm="1">
        <f t="array" ref="D28:I28">_xlfn._xlws.FILTER('Data Generator'!B124:G124,'Data Generator'!$B$4:$G$4,"")</f>
        <v>14 days</v>
      </c>
      <c r="E28" s="521" t="str">
        <v>15th day</v>
      </c>
      <c r="F28" s="543" t="str">
        <v>15th Day</v>
      </c>
      <c r="G28" s="543" t="str">
        <v>Day 15</v>
      </c>
      <c r="H28" s="543" t="str">
        <v>14 Day</v>
      </c>
      <c r="I28" s="669" t="e">
        <v>#REF!</v>
      </c>
      <c r="J28" s="619"/>
    </row>
    <row r="29" spans="1:10" ht="16" thickBot="1" x14ac:dyDescent="0.6">
      <c r="A29" s="691"/>
      <c r="B29" s="700"/>
      <c r="C29" s="700"/>
      <c r="D29" s="969" t="s">
        <v>182</v>
      </c>
      <c r="E29" s="969"/>
      <c r="F29" s="969"/>
      <c r="G29" s="969"/>
      <c r="H29" s="969"/>
      <c r="I29" s="969"/>
      <c r="J29" s="970"/>
    </row>
    <row r="30" spans="1:10" ht="14.7" thickBot="1" x14ac:dyDescent="0.55000000000000004">
      <c r="A30" s="691"/>
      <c r="B30" s="512"/>
      <c r="C30" s="513"/>
      <c r="D30" s="457" t="str">
        <f>D8</f>
        <v>Current</v>
      </c>
      <c r="E30" s="457" t="str">
        <f>E22</f>
        <v>Principal</v>
      </c>
      <c r="F30" s="457" t="str">
        <f>F8</f>
        <v>Guardian</v>
      </c>
      <c r="G30" s="457" t="str">
        <f>G8</f>
        <v>Companion</v>
      </c>
      <c r="H30" s="457" t="str">
        <f>H8</f>
        <v>OneAmerica</v>
      </c>
      <c r="I30" s="624" t="str">
        <f>I8</f>
        <v>Pacific Life</v>
      </c>
      <c r="J30" s="619"/>
    </row>
    <row r="31" spans="1:10" ht="15" customHeight="1" thickBot="1" x14ac:dyDescent="0.55000000000000004">
      <c r="A31" s="691"/>
      <c r="B31" s="995" t="str">
        <f>'Data Generator'!A126</f>
        <v>Min Participation</v>
      </c>
      <c r="C31" s="996"/>
      <c r="D31" s="540" t="str" cm="1">
        <f t="array" ref="D31:I31">_xlfn._xlws.FILTER('Data Generator'!B126:G126,'Data Generator'!$B$4:$G$4,"")</f>
        <v>Voluntary</v>
      </c>
      <c r="E31" s="540" t="str">
        <v>20% or 5 lives</v>
      </c>
      <c r="F31" s="540" t="str">
        <v>30% or 4 EE's</v>
      </c>
      <c r="G31" s="540" t="str">
        <v>3 EE's Min</v>
      </c>
      <c r="H31" s="540">
        <v>2</v>
      </c>
      <c r="I31" s="670" t="e">
        <v>#REF!</v>
      </c>
      <c r="J31" s="619"/>
    </row>
    <row r="32" spans="1:10" ht="14.7" thickBot="1" x14ac:dyDescent="0.55000000000000004">
      <c r="A32" s="699"/>
      <c r="B32" s="692"/>
      <c r="C32" s="692"/>
      <c r="D32" s="692"/>
      <c r="E32" s="692"/>
      <c r="F32" s="692"/>
      <c r="G32" s="692"/>
      <c r="H32" s="692"/>
      <c r="I32" s="692"/>
      <c r="J32" s="701"/>
    </row>
  </sheetData>
  <mergeCells count="17">
    <mergeCell ref="B31:C31"/>
    <mergeCell ref="B26:C26"/>
    <mergeCell ref="B27:C27"/>
    <mergeCell ref="B28:C28"/>
    <mergeCell ref="D29:J29"/>
    <mergeCell ref="B23:C23"/>
    <mergeCell ref="B24:C24"/>
    <mergeCell ref="B25:C25"/>
    <mergeCell ref="B2:C7"/>
    <mergeCell ref="B1:I1"/>
    <mergeCell ref="D5:J5"/>
    <mergeCell ref="D7:J7"/>
    <mergeCell ref="B20:C20"/>
    <mergeCell ref="D21:J21"/>
    <mergeCell ref="E2:I2"/>
    <mergeCell ref="E3:I3"/>
    <mergeCell ref="E4:I4"/>
  </mergeCells>
  <printOptions horizontalCentered="1" verticalCentered="1"/>
  <pageMargins left="0" right="0" top="0" bottom="0" header="0" footer="0"/>
  <pageSetup scale="91"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A5ADA-26AD-4F49-A675-F47ED419C83B}">
  <sheetPr>
    <tabColor theme="5" tint="-0.249977111117893"/>
    <pageSetUpPr fitToPage="1"/>
  </sheetPr>
  <dimension ref="A1:J37"/>
  <sheetViews>
    <sheetView zoomScale="50" zoomScaleNormal="50" workbookViewId="0">
      <selection activeCell="N13" sqref="N13"/>
    </sheetView>
  </sheetViews>
  <sheetFormatPr defaultRowHeight="14.35" x14ac:dyDescent="0.5"/>
  <cols>
    <col min="1" max="1" width="4.41015625" customWidth="1"/>
    <col min="2" max="2" width="21.1171875" customWidth="1"/>
    <col min="3" max="3" width="14.41015625" customWidth="1"/>
    <col min="4" max="9" width="27.1171875" customWidth="1"/>
    <col min="10" max="10" width="4.41015625" customWidth="1"/>
  </cols>
  <sheetData>
    <row r="1" spans="1:10" ht="36" customHeight="1" thickBot="1" x14ac:dyDescent="0.55000000000000004">
      <c r="A1" s="693"/>
      <c r="B1" s="964" t="s">
        <v>512</v>
      </c>
      <c r="C1" s="964"/>
      <c r="D1" s="964"/>
      <c r="E1" s="964"/>
      <c r="F1" s="964"/>
      <c r="G1" s="964"/>
      <c r="H1" s="964"/>
      <c r="I1" s="964"/>
      <c r="J1" s="694"/>
    </row>
    <row r="2" spans="1:10" x14ac:dyDescent="0.5">
      <c r="A2" s="691"/>
      <c r="B2" s="1010" t="e" vm="1">
        <v>#VALUE!</v>
      </c>
      <c r="C2" s="1011"/>
      <c r="D2" s="617" t="s">
        <v>171</v>
      </c>
      <c r="E2" s="980" t="str">
        <f>'Analysis Tool'!B2</f>
        <v>Company A</v>
      </c>
      <c r="F2" s="980"/>
      <c r="G2" s="980"/>
      <c r="H2" s="980"/>
      <c r="I2" s="981"/>
      <c r="J2" s="695"/>
    </row>
    <row r="3" spans="1:10" x14ac:dyDescent="0.5">
      <c r="A3" s="691"/>
      <c r="B3" s="1012"/>
      <c r="C3" s="837"/>
      <c r="D3" s="306" t="s">
        <v>172</v>
      </c>
      <c r="E3" s="948" t="str">
        <f>'Analysis Tool'!B6</f>
        <v>John Doe</v>
      </c>
      <c r="F3" s="948"/>
      <c r="G3" s="948"/>
      <c r="H3" s="948"/>
      <c r="I3" s="982"/>
      <c r="J3" s="695"/>
    </row>
    <row r="4" spans="1:10" ht="14.7" thickBot="1" x14ac:dyDescent="0.55000000000000004">
      <c r="A4" s="691"/>
      <c r="B4" s="1012"/>
      <c r="C4" s="837"/>
      <c r="D4" s="616" t="s">
        <v>173</v>
      </c>
      <c r="E4" s="983">
        <f>'Analysis Tool'!B3</f>
        <v>45992</v>
      </c>
      <c r="F4" s="983"/>
      <c r="G4" s="983"/>
      <c r="H4" s="983"/>
      <c r="I4" s="984"/>
      <c r="J4" s="695"/>
    </row>
    <row r="5" spans="1:10" ht="24" customHeight="1" x14ac:dyDescent="0.5">
      <c r="A5" s="691"/>
      <c r="B5" s="1012"/>
      <c r="C5" s="1013"/>
      <c r="D5" s="971" t="s">
        <v>95</v>
      </c>
      <c r="E5" s="971"/>
      <c r="F5" s="971"/>
      <c r="G5" s="971"/>
      <c r="H5" s="971"/>
      <c r="I5" s="971"/>
      <c r="J5" s="985"/>
    </row>
    <row r="6" spans="1:10" s="43" customFormat="1" ht="73.45" customHeight="1" x14ac:dyDescent="0.5">
      <c r="A6" s="696"/>
      <c r="B6" s="1012"/>
      <c r="C6" s="837"/>
      <c r="D6" s="745"/>
      <c r="E6" s="745"/>
      <c r="F6" s="745"/>
      <c r="G6" s="745"/>
      <c r="H6" s="745"/>
      <c r="I6" s="745"/>
      <c r="J6" s="697"/>
    </row>
    <row r="7" spans="1:10" ht="16" thickBot="1" x14ac:dyDescent="0.6">
      <c r="A7" s="691"/>
      <c r="B7" s="1014"/>
      <c r="C7" s="1015"/>
      <c r="D7" s="969" t="s">
        <v>78</v>
      </c>
      <c r="E7" s="969"/>
      <c r="F7" s="969"/>
      <c r="G7" s="969"/>
      <c r="H7" s="969"/>
      <c r="I7" s="969"/>
      <c r="J7" s="986"/>
    </row>
    <row r="8" spans="1:10" ht="15" customHeight="1" thickBot="1" x14ac:dyDescent="0.55000000000000004">
      <c r="A8" s="691"/>
      <c r="B8" s="610" t="str">
        <f>IF('Data Generator'!S48=TRUE, "Age Range","")</f>
        <v/>
      </c>
      <c r="C8" s="611" t="str">
        <f>IF('Data Generator'!S48=TRUE, "#EE's","")</f>
        <v/>
      </c>
      <c r="D8" s="457" t="str" cm="1">
        <f t="array" ref="D8:I8">_xlfn._xlws.FILTER('Data Generator'!B3:G3,'Data Generator'!B4:G4,"")</f>
        <v>Current</v>
      </c>
      <c r="E8" s="457" t="str">
        <v>Principal</v>
      </c>
      <c r="F8" s="457" t="str">
        <v>Guardian</v>
      </c>
      <c r="G8" s="457" t="str">
        <v>Companion</v>
      </c>
      <c r="H8" s="457" t="str">
        <v>OneAmerica</v>
      </c>
      <c r="I8" s="624" t="str">
        <v>Pacific Life</v>
      </c>
      <c r="J8" s="619"/>
    </row>
    <row r="9" spans="1:10" ht="15" customHeight="1" thickBot="1" x14ac:dyDescent="0.55000000000000004">
      <c r="A9" s="691"/>
      <c r="B9" s="561"/>
      <c r="C9" s="562" t="str" cm="1">
        <f t="array" ref="C9:C13">IF('Data Generator'!S48=TRUE,_xlfn._xlws.FILTER('Data Generator'!H163:H176,'Data Generator'!J163:J176=TRUE,"")&amp;" Rate % of CME                    "&amp;_xlfn._xlws.FILTER('Data Generator'!I163:I173,'Data Generator'!J163:J173=TRUE,"")&amp;"      ",_xlfn._xlws.FILTER('Data Generator'!H148:H152,'Data Generator'!I148:I152=TRUE,""))</f>
        <v xml:space="preserve">Rate/$100 CME       </v>
      </c>
      <c r="D9" s="466" t="str" cm="1">
        <f t="array" ref="D9:I13">IF('Data Generator'!S48=TRUE,_xlfn._xlws.FILTER('Data Generator'!B136:G146,'Data Generator'!J163:J173=TRUE,""),_xlfn._xlws.FILTER('Data Generator'!B136:G140,'Data Generator'!I148:I152=TRUE,""))</f>
        <v>NA</v>
      </c>
      <c r="E9" s="466">
        <v>0.87</v>
      </c>
      <c r="F9" s="466">
        <v>0.24</v>
      </c>
      <c r="G9" s="466">
        <v>0.35</v>
      </c>
      <c r="H9" s="557" t="e">
        <v>#REF!</v>
      </c>
      <c r="I9" s="671" t="e">
        <v>#REF!</v>
      </c>
      <c r="J9" s="619"/>
    </row>
    <row r="10" spans="1:10" ht="15" customHeight="1" thickBot="1" x14ac:dyDescent="0.55000000000000004">
      <c r="A10" s="691"/>
      <c r="B10" s="563"/>
      <c r="C10" s="553" t="str">
        <v xml:space="preserve">Estimated Monthly Payroll       </v>
      </c>
      <c r="D10" s="461">
        <v>0</v>
      </c>
      <c r="E10" s="461">
        <v>0</v>
      </c>
      <c r="F10" s="461">
        <v>0</v>
      </c>
      <c r="G10" s="461">
        <v>0</v>
      </c>
      <c r="H10" s="548">
        <v>0</v>
      </c>
      <c r="I10" s="661">
        <v>0</v>
      </c>
      <c r="J10" s="619"/>
    </row>
    <row r="11" spans="1:10" ht="15" customHeight="1" thickBot="1" x14ac:dyDescent="0.55000000000000004">
      <c r="A11" s="702" t="s">
        <v>407</v>
      </c>
      <c r="B11" s="564"/>
      <c r="C11" s="551" t="str">
        <v>_________________________________________________________________________________</v>
      </c>
      <c r="D11" s="515" t="str">
        <v>__________________________________________________________________</v>
      </c>
      <c r="E11" s="515" t="str">
        <v>__________________________________________________________________</v>
      </c>
      <c r="F11" s="515" t="str">
        <v>__________________________________________________________________</v>
      </c>
      <c r="G11" s="515" t="str">
        <v>__________________________________________________________________</v>
      </c>
      <c r="H11" s="476">
        <v>0</v>
      </c>
      <c r="I11" s="662">
        <v>0</v>
      </c>
      <c r="J11" s="620" t="s">
        <v>407</v>
      </c>
    </row>
    <row r="12" spans="1:10" ht="15" customHeight="1" thickBot="1" x14ac:dyDescent="0.55000000000000004">
      <c r="A12" s="691"/>
      <c r="B12" s="563"/>
      <c r="C12" s="553" t="str">
        <v xml:space="preserve">Estimated Monthly Premium      </v>
      </c>
      <c r="D12" s="461" t="e">
        <v>#VALUE!</v>
      </c>
      <c r="E12" s="461">
        <v>0</v>
      </c>
      <c r="F12" s="461">
        <v>0</v>
      </c>
      <c r="G12" s="461">
        <v>0</v>
      </c>
      <c r="H12" s="572">
        <v>0</v>
      </c>
      <c r="I12" s="661">
        <v>0</v>
      </c>
      <c r="J12" s="619"/>
    </row>
    <row r="13" spans="1:10" ht="15" customHeight="1" thickBot="1" x14ac:dyDescent="0.55000000000000004">
      <c r="A13" s="691"/>
      <c r="B13" s="565"/>
      <c r="C13" s="566" t="str">
        <v xml:space="preserve">Estimated Annual Premium      </v>
      </c>
      <c r="D13" s="458" t="e">
        <v>#VALUE!</v>
      </c>
      <c r="E13" s="458">
        <v>0</v>
      </c>
      <c r="F13" s="458">
        <v>0</v>
      </c>
      <c r="G13" s="458">
        <v>0</v>
      </c>
      <c r="H13" s="573">
        <v>0</v>
      </c>
      <c r="I13" s="676">
        <v>0</v>
      </c>
      <c r="J13" s="619"/>
    </row>
    <row r="14" spans="1:10" ht="15" customHeight="1" thickBot="1" x14ac:dyDescent="0.55000000000000004">
      <c r="A14" s="691"/>
      <c r="B14" s="567"/>
      <c r="C14" s="568"/>
      <c r="D14" s="461"/>
      <c r="E14" s="461"/>
      <c r="F14" s="461"/>
      <c r="G14" s="461"/>
      <c r="H14" s="574"/>
      <c r="I14" s="677"/>
      <c r="J14" s="619"/>
    </row>
    <row r="15" spans="1:10" ht="15" customHeight="1" thickBot="1" x14ac:dyDescent="0.55000000000000004">
      <c r="A15" s="691"/>
      <c r="B15" s="569"/>
      <c r="C15" s="551"/>
      <c r="D15" s="458"/>
      <c r="E15" s="458"/>
      <c r="F15" s="458"/>
      <c r="G15" s="458"/>
      <c r="H15" s="575"/>
      <c r="I15" s="678"/>
      <c r="J15" s="619"/>
    </row>
    <row r="16" spans="1:10" ht="15" customHeight="1" thickBot="1" x14ac:dyDescent="0.55000000000000004">
      <c r="A16" s="691"/>
      <c r="B16" s="567"/>
      <c r="C16" s="568"/>
      <c r="D16" s="461"/>
      <c r="E16" s="461"/>
      <c r="F16" s="461"/>
      <c r="G16" s="461"/>
      <c r="H16" s="576"/>
      <c r="I16" s="679"/>
      <c r="J16" s="619"/>
    </row>
    <row r="17" spans="1:10" ht="15" customHeight="1" thickBot="1" x14ac:dyDescent="0.55000000000000004">
      <c r="A17" s="691"/>
      <c r="B17" s="570"/>
      <c r="C17" s="551"/>
      <c r="D17" s="458"/>
      <c r="E17" s="458"/>
      <c r="F17" s="458"/>
      <c r="G17" s="458"/>
      <c r="H17" s="577"/>
      <c r="I17" s="680"/>
      <c r="J17" s="619"/>
    </row>
    <row r="18" spans="1:10" ht="15" customHeight="1" thickBot="1" x14ac:dyDescent="0.55000000000000004">
      <c r="A18" s="691"/>
      <c r="B18" s="567"/>
      <c r="C18" s="568"/>
      <c r="D18" s="461"/>
      <c r="E18" s="461"/>
      <c r="F18" s="461"/>
      <c r="G18" s="461"/>
      <c r="H18" s="578"/>
      <c r="I18" s="679"/>
      <c r="J18" s="619"/>
    </row>
    <row r="19" spans="1:10" ht="15" customHeight="1" thickBot="1" x14ac:dyDescent="0.55000000000000004">
      <c r="A19" s="691"/>
      <c r="B19" s="570"/>
      <c r="C19" s="551"/>
      <c r="D19" s="458"/>
      <c r="E19" s="458"/>
      <c r="F19" s="458"/>
      <c r="G19" s="458"/>
      <c r="H19" s="577"/>
      <c r="I19" s="681"/>
      <c r="J19" s="619"/>
    </row>
    <row r="20" spans="1:10" ht="15" customHeight="1" thickBot="1" x14ac:dyDescent="0.55000000000000004">
      <c r="A20" s="691"/>
      <c r="B20" s="1018" t="s">
        <v>96</v>
      </c>
      <c r="C20" s="1019"/>
      <c r="D20" s="571" t="str" cm="1">
        <f t="array" ref="D20:I20">_xlfn._xlws.FILTER('Data Generator'!B150:G150,'Data Generator'!$B$4:$G$4,"")</f>
        <v>NA</v>
      </c>
      <c r="E20" s="571" t="str">
        <v>2 years</v>
      </c>
      <c r="F20" s="571" t="str">
        <v>2 Years</v>
      </c>
      <c r="G20" s="571" t="str">
        <v>2 Years</v>
      </c>
      <c r="H20" s="579" t="str">
        <v>2 Year</v>
      </c>
      <c r="I20" s="682" t="e">
        <v>#REF!</v>
      </c>
      <c r="J20" s="619"/>
    </row>
    <row r="21" spans="1:10" ht="14.45" customHeight="1" thickBot="1" x14ac:dyDescent="0.6">
      <c r="A21" s="691"/>
      <c r="B21" s="700"/>
      <c r="C21" s="700"/>
      <c r="D21" s="969" t="s">
        <v>179</v>
      </c>
      <c r="E21" s="969"/>
      <c r="F21" s="969"/>
      <c r="G21" s="969"/>
      <c r="H21" s="969"/>
      <c r="I21" s="969"/>
      <c r="J21" s="970"/>
    </row>
    <row r="22" spans="1:10" ht="14.45" customHeight="1" thickBot="1" x14ac:dyDescent="0.55000000000000004">
      <c r="A22" s="691"/>
      <c r="B22" s="510"/>
      <c r="C22" s="511"/>
      <c r="D22" s="457" t="str">
        <f>D8</f>
        <v>Current</v>
      </c>
      <c r="E22" s="457" t="str">
        <f t="shared" ref="E22:I22" si="0">E8</f>
        <v>Principal</v>
      </c>
      <c r="F22" s="457" t="str">
        <f t="shared" si="0"/>
        <v>Guardian</v>
      </c>
      <c r="G22" s="457" t="str">
        <f t="shared" si="0"/>
        <v>Companion</v>
      </c>
      <c r="H22" s="457" t="str">
        <f t="shared" si="0"/>
        <v>OneAmerica</v>
      </c>
      <c r="I22" s="457" t="str">
        <f t="shared" si="0"/>
        <v>Pacific Life</v>
      </c>
      <c r="J22" s="619"/>
    </row>
    <row r="23" spans="1:10" ht="28.95" customHeight="1" thickBot="1" x14ac:dyDescent="0.55000000000000004">
      <c r="A23" s="691"/>
      <c r="B23" s="958" t="str">
        <f>'Data Generator'!A152</f>
        <v>Benefit Amount</v>
      </c>
      <c r="C23" s="959"/>
      <c r="D23" s="559" cm="1">
        <f t="array" ref="D23:I23">_xlfn._xlws.FILTER('Data Generator'!B152:G152,'Data Generator'!$B$4:$G$4,"")</f>
        <v>0.6</v>
      </c>
      <c r="E23" s="559">
        <v>0.6</v>
      </c>
      <c r="F23" s="559">
        <v>0.6</v>
      </c>
      <c r="G23" s="559">
        <v>0.6</v>
      </c>
      <c r="H23" s="559">
        <v>0.6</v>
      </c>
      <c r="I23" s="673" t="e">
        <v>#REF!</v>
      </c>
      <c r="J23" s="619"/>
    </row>
    <row r="24" spans="1:10" ht="28.95" customHeight="1" thickBot="1" x14ac:dyDescent="0.55000000000000004">
      <c r="A24" s="691"/>
      <c r="B24" s="960" t="str">
        <f>'Data Generator'!A153</f>
        <v>Maximum Monthly Benefit</v>
      </c>
      <c r="C24" s="961"/>
      <c r="D24" s="473" cm="1">
        <f t="array" ref="D24:I24">_xlfn._xlws.FILTER('Data Generator'!B153:G153,'Data Generator'!$B$4:$G$4,"")</f>
        <v>5000</v>
      </c>
      <c r="E24" s="473">
        <v>5000</v>
      </c>
      <c r="F24" s="473">
        <v>5000</v>
      </c>
      <c r="G24" s="473">
        <v>8000</v>
      </c>
      <c r="H24" s="473">
        <v>5000</v>
      </c>
      <c r="I24" s="665" t="e">
        <v>#REF!</v>
      </c>
      <c r="J24" s="619"/>
    </row>
    <row r="25" spans="1:10" ht="28.95" customHeight="1" thickBot="1" x14ac:dyDescent="0.55000000000000004">
      <c r="A25" s="691"/>
      <c r="B25" s="958" t="str">
        <f>'Data Generator'!A154</f>
        <v>Max Benefit Period</v>
      </c>
      <c r="C25" s="959"/>
      <c r="D25" s="478" t="str" cm="1">
        <f t="array" ref="D25:I25">_xlfn._xlws.FILTER('Data Generator'!B154:G154,'Data Generator'!$B$4:$G$4,"")</f>
        <v>5 Year SSFRA</v>
      </c>
      <c r="E25" s="478" t="str">
        <v>5 years</v>
      </c>
      <c r="F25" s="469" t="str">
        <v>5 years</v>
      </c>
      <c r="G25" s="469" t="str">
        <v>SSNRA</v>
      </c>
      <c r="H25" s="469" t="str">
        <v>5 years/SSNRA</v>
      </c>
      <c r="I25" s="674" t="e">
        <v>#REF!</v>
      </c>
      <c r="J25" s="619"/>
    </row>
    <row r="26" spans="1:10" ht="28.95" customHeight="1" thickBot="1" x14ac:dyDescent="0.55000000000000004">
      <c r="A26" s="691"/>
      <c r="B26" s="960" t="str">
        <f>'Data Generator'!A155</f>
        <v>Own Occupation</v>
      </c>
      <c r="C26" s="961"/>
      <c r="D26" s="470" t="str" cm="1">
        <f t="array" ref="D26:I26">_xlfn._xlws.FILTER('Data Generator'!B155:G155,'Data Generator'!$B$4:$G$4,"")</f>
        <v>2 Years</v>
      </c>
      <c r="E26" s="470" t="str">
        <v>2 Years</v>
      </c>
      <c r="F26" s="473" t="str">
        <v>2 Years</v>
      </c>
      <c r="G26" s="473" t="str">
        <v>24 Months</v>
      </c>
      <c r="H26" s="470" t="str">
        <v>24 Months</v>
      </c>
      <c r="I26" s="665" t="e">
        <v>#REF!</v>
      </c>
      <c r="J26" s="619"/>
    </row>
    <row r="27" spans="1:10" ht="28.95" customHeight="1" thickBot="1" x14ac:dyDescent="0.55000000000000004">
      <c r="A27" s="691"/>
      <c r="B27" s="958" t="str">
        <f>'Data Generator'!A156</f>
        <v>Elimination Period</v>
      </c>
      <c r="C27" s="959"/>
      <c r="D27" s="478" t="str" cm="1">
        <f t="array" ref="D27:I27">_xlfn._xlws.FILTER('Data Generator'!B156:G156,'Data Generator'!$B$4:$G$4,"")</f>
        <v>90 days</v>
      </c>
      <c r="E27" s="478" t="str">
        <v>90 days</v>
      </c>
      <c r="F27" s="469" t="str">
        <v>90 days</v>
      </c>
      <c r="G27" s="469" t="str">
        <v>180 Days</v>
      </c>
      <c r="H27" s="469" t="str">
        <v>90 Days</v>
      </c>
      <c r="I27" s="666" t="e">
        <v>#REF!</v>
      </c>
      <c r="J27" s="619"/>
    </row>
    <row r="28" spans="1:10" ht="28.95" customHeight="1" thickBot="1" x14ac:dyDescent="0.55000000000000004">
      <c r="A28" s="691"/>
      <c r="B28" s="962" t="str">
        <f>'Data Generator'!A157</f>
        <v>Social Security Integration</v>
      </c>
      <c r="C28" s="963"/>
      <c r="D28" s="543" t="str" cm="1">
        <f t="array" ref="D28:I28">_xlfn._xlws.FILTER('Data Generator'!B157:G157,'Data Generator'!$B$4:$G$4,"")</f>
        <v>Direct- Primary and Family</v>
      </c>
      <c r="E28" s="543" t="str">
        <v>Direct- Primary and Family</v>
      </c>
      <c r="F28" s="521" t="str">
        <v>Direct Offset, Family</v>
      </c>
      <c r="G28" s="521" t="str">
        <v>Primary and Family</v>
      </c>
      <c r="H28" s="477" t="str">
        <v>Family</v>
      </c>
      <c r="I28" s="669" t="e">
        <v>#REF!</v>
      </c>
      <c r="J28" s="619"/>
    </row>
    <row r="29" spans="1:10" ht="16" thickBot="1" x14ac:dyDescent="0.6">
      <c r="A29" s="1016"/>
      <c r="B29" s="700"/>
      <c r="C29" s="700"/>
      <c r="D29" s="969" t="s">
        <v>182</v>
      </c>
      <c r="E29" s="969"/>
      <c r="F29" s="969"/>
      <c r="G29" s="969"/>
      <c r="H29" s="969"/>
      <c r="I29" s="969"/>
      <c r="J29" s="970"/>
    </row>
    <row r="30" spans="1:10" ht="14.7" thickBot="1" x14ac:dyDescent="0.55000000000000004">
      <c r="A30" s="1016"/>
      <c r="B30" s="512"/>
      <c r="C30" s="513"/>
      <c r="D30" s="457" t="str">
        <f>D22</f>
        <v>Current</v>
      </c>
      <c r="E30" s="457" t="str">
        <f t="shared" ref="E30:I30" si="1">E22</f>
        <v>Principal</v>
      </c>
      <c r="F30" s="457" t="str">
        <f t="shared" si="1"/>
        <v>Guardian</v>
      </c>
      <c r="G30" s="457" t="str">
        <f t="shared" si="1"/>
        <v>Companion</v>
      </c>
      <c r="H30" s="457" t="str">
        <f t="shared" si="1"/>
        <v>OneAmerica</v>
      </c>
      <c r="I30" s="457" t="str">
        <f t="shared" si="1"/>
        <v>Pacific Life</v>
      </c>
      <c r="J30" s="619"/>
    </row>
    <row r="31" spans="1:10" ht="15.6" customHeight="1" thickBot="1" x14ac:dyDescent="0.55000000000000004">
      <c r="A31" s="1016"/>
      <c r="B31" s="995" t="str">
        <f>'Data Generator'!A159</f>
        <v>Min Participation</v>
      </c>
      <c r="C31" s="996"/>
      <c r="D31" s="540" t="str" cm="1">
        <f t="array" ref="D31:I31">_xlfn._xlws.FILTER('Data Generator'!B159:G159,'Data Generator'!$B$4:$G$4,"")</f>
        <v>Voluntary</v>
      </c>
      <c r="E31" s="540" t="str">
        <v>20% or 5 Lives</v>
      </c>
      <c r="F31" s="540" t="e">
        <v>#REF!</v>
      </c>
      <c r="G31" s="540">
        <v>0.75</v>
      </c>
      <c r="H31" s="540" t="e">
        <v>#REF!</v>
      </c>
      <c r="I31" s="670" t="e">
        <v>#REF!</v>
      </c>
      <c r="J31" s="619"/>
    </row>
    <row r="32" spans="1:10" ht="14.7" thickBot="1" x14ac:dyDescent="0.55000000000000004">
      <c r="A32" s="1017"/>
      <c r="B32" s="692"/>
      <c r="C32" s="692"/>
      <c r="D32" s="692"/>
      <c r="E32" s="692"/>
      <c r="F32" s="692"/>
      <c r="G32" s="692"/>
      <c r="H32" s="692"/>
      <c r="I32" s="692"/>
      <c r="J32" s="701"/>
    </row>
    <row r="37" hidden="1" x14ac:dyDescent="0.5"/>
  </sheetData>
  <mergeCells count="18">
    <mergeCell ref="D29:J29"/>
    <mergeCell ref="A29:A32"/>
    <mergeCell ref="B31:C31"/>
    <mergeCell ref="B20:C20"/>
    <mergeCell ref="B28:C28"/>
    <mergeCell ref="D5:J5"/>
    <mergeCell ref="B2:C7"/>
    <mergeCell ref="B27:C27"/>
    <mergeCell ref="B1:I1"/>
    <mergeCell ref="B23:C23"/>
    <mergeCell ref="B24:C24"/>
    <mergeCell ref="B25:C25"/>
    <mergeCell ref="B26:C26"/>
    <mergeCell ref="D21:J21"/>
    <mergeCell ref="D7:J7"/>
    <mergeCell ref="E2:I2"/>
    <mergeCell ref="E3:I3"/>
    <mergeCell ref="E4:I4"/>
  </mergeCells>
  <printOptions horizontalCentered="1" verticalCentered="1"/>
  <pageMargins left="0" right="0" top="0" bottom="0" header="0" footer="0"/>
  <pageSetup scale="92"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A1468-74F0-4F4B-8436-F3520F0645D9}">
  <sheetPr>
    <tabColor theme="5" tint="-0.249977111117893"/>
    <pageSetUpPr fitToPage="1"/>
  </sheetPr>
  <dimension ref="A1:J25"/>
  <sheetViews>
    <sheetView zoomScale="50" zoomScaleNormal="50" workbookViewId="0">
      <selection activeCell="N13" sqref="N13"/>
    </sheetView>
  </sheetViews>
  <sheetFormatPr defaultRowHeight="14.35" x14ac:dyDescent="0.5"/>
  <cols>
    <col min="1" max="1" width="4.41015625" customWidth="1"/>
    <col min="2" max="2" width="27.76171875" customWidth="1"/>
    <col min="3" max="3" width="7.76171875" customWidth="1"/>
    <col min="4" max="9" width="27.1171875" customWidth="1"/>
    <col min="10" max="10" width="4.41015625" customWidth="1"/>
  </cols>
  <sheetData>
    <row r="1" spans="1:10" ht="36" customHeight="1" thickBot="1" x14ac:dyDescent="0.55000000000000004">
      <c r="A1" s="693"/>
      <c r="B1" s="964" t="s">
        <v>513</v>
      </c>
      <c r="C1" s="964"/>
      <c r="D1" s="964"/>
      <c r="E1" s="964"/>
      <c r="F1" s="964"/>
      <c r="G1" s="964"/>
      <c r="H1" s="964"/>
      <c r="I1" s="964"/>
      <c r="J1" s="694"/>
    </row>
    <row r="2" spans="1:10" ht="14.7" thickBot="1" x14ac:dyDescent="0.55000000000000004">
      <c r="A2" s="691"/>
      <c r="B2" s="1010" t="e" vm="1">
        <v>#VALUE!</v>
      </c>
      <c r="C2" s="1026"/>
      <c r="D2" s="617" t="s">
        <v>171</v>
      </c>
      <c r="E2" s="980" t="str">
        <f>'Analysis Tool'!B2</f>
        <v>Company A</v>
      </c>
      <c r="F2" s="980"/>
      <c r="G2" s="980"/>
      <c r="H2" s="980"/>
      <c r="I2" s="981"/>
      <c r="J2" s="695"/>
    </row>
    <row r="3" spans="1:10" ht="14.7" thickBot="1" x14ac:dyDescent="0.55000000000000004">
      <c r="A3" s="691"/>
      <c r="B3" s="1027"/>
      <c r="C3" s="1028"/>
      <c r="D3" s="306" t="s">
        <v>172</v>
      </c>
      <c r="E3" s="948" t="str">
        <f>'Analysis Tool'!B6</f>
        <v>John Doe</v>
      </c>
      <c r="F3" s="948"/>
      <c r="G3" s="948"/>
      <c r="H3" s="948"/>
      <c r="I3" s="982"/>
      <c r="J3" s="695"/>
    </row>
    <row r="4" spans="1:10" ht="14.7" thickBot="1" x14ac:dyDescent="0.55000000000000004">
      <c r="A4" s="691"/>
      <c r="B4" s="1027"/>
      <c r="C4" s="1028"/>
      <c r="D4" s="616" t="s">
        <v>173</v>
      </c>
      <c r="E4" s="983">
        <f>'Analysis Tool'!B3</f>
        <v>45992</v>
      </c>
      <c r="F4" s="983"/>
      <c r="G4" s="983"/>
      <c r="H4" s="983"/>
      <c r="I4" s="984"/>
      <c r="J4" s="695"/>
    </row>
    <row r="5" spans="1:10" ht="24" customHeight="1" thickBot="1" x14ac:dyDescent="0.55000000000000004">
      <c r="A5" s="691"/>
      <c r="B5" s="1027"/>
      <c r="C5" s="1029"/>
      <c r="D5" s="971" t="s">
        <v>95</v>
      </c>
      <c r="E5" s="971"/>
      <c r="F5" s="971"/>
      <c r="G5" s="971"/>
      <c r="H5" s="971"/>
      <c r="I5" s="971"/>
      <c r="J5" s="985"/>
    </row>
    <row r="6" spans="1:10" s="43" customFormat="1" ht="73.45" customHeight="1" thickBot="1" x14ac:dyDescent="0.55000000000000004">
      <c r="A6" s="696"/>
      <c r="B6" s="1027"/>
      <c r="C6" s="1028"/>
      <c r="D6" s="745"/>
      <c r="E6" s="745"/>
      <c r="F6" s="745"/>
      <c r="G6" s="745"/>
      <c r="H6" s="745"/>
      <c r="I6" s="745"/>
      <c r="J6" s="697"/>
    </row>
    <row r="7" spans="1:10" ht="16" thickBot="1" x14ac:dyDescent="0.6">
      <c r="A7" s="691"/>
      <c r="B7" s="1030"/>
      <c r="C7" s="1031"/>
      <c r="D7" s="969" t="s">
        <v>78</v>
      </c>
      <c r="E7" s="969"/>
      <c r="F7" s="969"/>
      <c r="G7" s="969"/>
      <c r="H7" s="969"/>
      <c r="I7" s="969"/>
      <c r="J7" s="986"/>
    </row>
    <row r="8" spans="1:10" ht="14.7" thickBot="1" x14ac:dyDescent="0.55000000000000004">
      <c r="A8" s="691"/>
      <c r="B8" s="606" t="s">
        <v>177</v>
      </c>
      <c r="C8" s="607" t="s">
        <v>184</v>
      </c>
      <c r="D8" s="544" t="str" cm="1">
        <f t="array" ref="D8:I8">_xlfn._xlws.FILTER('Data Generator'!B3:G3,'Data Generator'!B4:G4,"")</f>
        <v>Current</v>
      </c>
      <c r="E8" s="544" t="str">
        <v>Principal</v>
      </c>
      <c r="F8" s="544" t="str">
        <v>Guardian</v>
      </c>
      <c r="G8" s="544" t="str">
        <v>Companion</v>
      </c>
      <c r="H8" s="544" t="str">
        <v>OneAmerica</v>
      </c>
      <c r="I8" s="659" t="str">
        <v>Pacific Life</v>
      </c>
      <c r="J8" s="641"/>
    </row>
    <row r="9" spans="1:10" ht="14.7" thickBot="1" x14ac:dyDescent="0.55000000000000004">
      <c r="A9" s="691"/>
      <c r="B9" s="506" t="s">
        <v>174</v>
      </c>
      <c r="C9" s="507">
        <f>'Data Generator'!X42</f>
        <v>0</v>
      </c>
      <c r="D9" s="547" cm="1">
        <f t="array" ref="D9:I9">_xlfn._xlws.FILTER('Data Generator'!B201:G201,'Data Generator'!$B$4:$G$4,"")</f>
        <v>0</v>
      </c>
      <c r="E9" s="547">
        <v>13.07</v>
      </c>
      <c r="F9" s="547">
        <v>12.12</v>
      </c>
      <c r="G9" s="547">
        <v>9.6999999999999993</v>
      </c>
      <c r="H9" s="547" t="e">
        <v>#REF!</v>
      </c>
      <c r="I9" s="660" t="e">
        <v>#REF!</v>
      </c>
      <c r="J9" s="619"/>
    </row>
    <row r="10" spans="1:10" ht="14.7" thickBot="1" x14ac:dyDescent="0.55000000000000004">
      <c r="A10" s="691"/>
      <c r="B10" s="508" t="s">
        <v>175</v>
      </c>
      <c r="C10" s="509">
        <f>'Data Generator'!X43</f>
        <v>0</v>
      </c>
      <c r="D10" s="516" cm="1">
        <f t="array" ref="D10:I10">_xlfn._xlws.FILTER('Data Generator'!B202:G202,'Data Generator'!$B$4:$G$4,"")</f>
        <v>0</v>
      </c>
      <c r="E10" s="516">
        <v>21.03</v>
      </c>
      <c r="F10" s="516">
        <v>20.61</v>
      </c>
      <c r="G10" s="516">
        <v>17.16</v>
      </c>
      <c r="H10" s="516" t="e">
        <v>#REF!</v>
      </c>
      <c r="I10" s="643" t="e">
        <v>#REF!</v>
      </c>
      <c r="J10" s="619"/>
    </row>
    <row r="11" spans="1:10" ht="14.7" thickBot="1" x14ac:dyDescent="0.55000000000000004">
      <c r="A11" s="691"/>
      <c r="B11" s="506" t="s">
        <v>176</v>
      </c>
      <c r="C11" s="507">
        <f>'Data Generator'!X44</f>
        <v>0</v>
      </c>
      <c r="D11" s="515" cm="1">
        <f t="array" ref="D11:I11">_xlfn._xlws.FILTER('Data Generator'!B203:G203,'Data Generator'!$B$4:$G$4,"")</f>
        <v>0</v>
      </c>
      <c r="E11" s="515">
        <v>21.13</v>
      </c>
      <c r="F11" s="515">
        <v>20.88</v>
      </c>
      <c r="G11" s="515">
        <v>24.66</v>
      </c>
      <c r="H11" s="515" t="e">
        <v>#REF!</v>
      </c>
      <c r="I11" s="642" t="e">
        <v>#REF!</v>
      </c>
      <c r="J11" s="619"/>
    </row>
    <row r="12" spans="1:10" ht="14.7" thickBot="1" x14ac:dyDescent="0.55000000000000004">
      <c r="A12" s="691"/>
      <c r="B12" s="508" t="s">
        <v>147</v>
      </c>
      <c r="C12" s="509">
        <f>'Data Generator'!X45</f>
        <v>0</v>
      </c>
      <c r="D12" s="516" cm="1">
        <f t="array" ref="D12:I12">_xlfn._xlws.FILTER('Data Generator'!B204:G204,'Data Generator'!$B$4:$G$4,"")</f>
        <v>0</v>
      </c>
      <c r="E12" s="516">
        <v>33.35</v>
      </c>
      <c r="F12" s="516">
        <v>29.37</v>
      </c>
      <c r="G12" s="516">
        <v>34.9</v>
      </c>
      <c r="H12" s="516" t="e">
        <v>#REF!</v>
      </c>
      <c r="I12" s="643" t="e">
        <v>#REF!</v>
      </c>
      <c r="J12" s="619"/>
    </row>
    <row r="13" spans="1:10" ht="14.7" thickBot="1" x14ac:dyDescent="0.55000000000000004">
      <c r="A13" s="691"/>
      <c r="B13" s="987" t="s">
        <v>178</v>
      </c>
      <c r="C13" s="1022"/>
      <c r="D13" s="519">
        <f t="shared" ref="D13:I13" si="0">12*($C$9*D9+$C$10*D10+$C$11*D11+$C$12*D12)</f>
        <v>0</v>
      </c>
      <c r="E13" s="519">
        <f t="shared" si="0"/>
        <v>0</v>
      </c>
      <c r="F13" s="519">
        <f t="shared" si="0"/>
        <v>0</v>
      </c>
      <c r="G13" s="519">
        <f t="shared" si="0"/>
        <v>0</v>
      </c>
      <c r="H13" s="519" t="e">
        <f t="shared" si="0"/>
        <v>#REF!</v>
      </c>
      <c r="I13" s="644" t="e">
        <f t="shared" si="0"/>
        <v>#REF!</v>
      </c>
      <c r="J13" s="619"/>
    </row>
    <row r="14" spans="1:10" ht="14.7" thickBot="1" x14ac:dyDescent="0.55000000000000004">
      <c r="A14" s="691"/>
      <c r="B14" s="989" t="s">
        <v>96</v>
      </c>
      <c r="C14" s="1023"/>
      <c r="D14" s="518" t="str" cm="1">
        <f t="array" ref="D14:I14">_xlfn._xlws.FILTER('Data Generator'!B35:G35,'Data Generator'!B4:G4,"")</f>
        <v>Not Provided</v>
      </c>
      <c r="E14" s="518" t="str">
        <v>2 Years</v>
      </c>
      <c r="F14" s="518" t="str">
        <v>2 years</v>
      </c>
      <c r="G14" s="518" t="str">
        <v>2 years</v>
      </c>
      <c r="H14" s="518" t="e">
        <v>#REF!</v>
      </c>
      <c r="I14" s="645" t="e">
        <v>#REF!</v>
      </c>
      <c r="J14" s="619"/>
    </row>
    <row r="15" spans="1:10" ht="16" thickBot="1" x14ac:dyDescent="0.6">
      <c r="A15" s="691"/>
      <c r="B15" s="700"/>
      <c r="C15" s="700"/>
      <c r="D15" s="969" t="s">
        <v>179</v>
      </c>
      <c r="E15" s="969"/>
      <c r="F15" s="969"/>
      <c r="G15" s="969"/>
      <c r="H15" s="969"/>
      <c r="I15" s="969"/>
      <c r="J15" s="970"/>
    </row>
    <row r="16" spans="1:10" ht="14.7" thickBot="1" x14ac:dyDescent="0.55000000000000004">
      <c r="A16" s="691"/>
      <c r="B16" s="591"/>
      <c r="C16" s="592"/>
      <c r="D16" s="457" t="str">
        <f t="shared" ref="D16:I16" si="1">D8</f>
        <v>Current</v>
      </c>
      <c r="E16" s="457" t="str">
        <f t="shared" si="1"/>
        <v>Principal</v>
      </c>
      <c r="F16" s="457" t="str">
        <f t="shared" si="1"/>
        <v>Guardian</v>
      </c>
      <c r="G16" s="457" t="str">
        <f t="shared" si="1"/>
        <v>Companion</v>
      </c>
      <c r="H16" s="457" t="str">
        <f t="shared" si="1"/>
        <v>OneAmerica</v>
      </c>
      <c r="I16" s="624" t="str">
        <f t="shared" si="1"/>
        <v>Pacific Life</v>
      </c>
      <c r="J16" s="619"/>
    </row>
    <row r="17" spans="1:10" ht="28.95" customHeight="1" thickBot="1" x14ac:dyDescent="0.55000000000000004">
      <c r="A17" s="691"/>
      <c r="B17" s="958" t="str">
        <f>'Data Generator'!A207</f>
        <v>Benefit (EE/SP/CH)- All Causes</v>
      </c>
      <c r="C17" s="1024"/>
      <c r="D17" s="542" cm="1">
        <f t="array" ref="D17:I17">_xlfn._xlws.FILTER('Data Generator'!B207:G207,'Data Generator'!$B$4:$G$4,"")</f>
        <v>0</v>
      </c>
      <c r="E17" s="542" t="str">
        <v>$25,000/12,500/6,250</v>
      </c>
      <c r="F17" s="542" t="str">
        <v>$20,000/$10,000/$5,000</v>
      </c>
      <c r="G17" s="542">
        <v>30000</v>
      </c>
      <c r="H17" s="542" t="e">
        <v>#REF!</v>
      </c>
      <c r="I17" s="664" t="e">
        <v>#REF!</v>
      </c>
      <c r="J17" s="619"/>
    </row>
    <row r="18" spans="1:10" ht="28.95" customHeight="1" thickBot="1" x14ac:dyDescent="0.55000000000000004">
      <c r="A18" s="691"/>
      <c r="B18" s="960" t="str">
        <f>'Data Generator'!A208</f>
        <v>Benefit (EE/SP/CH)- Common Carrier</v>
      </c>
      <c r="C18" s="1025"/>
      <c r="D18" s="470" cm="1">
        <f t="array" ref="D18:I18">_xlfn._xlws.FILTER('Data Generator'!B208:G208,'Data Generator'!$B$4:$G$4,"")</f>
        <v>0</v>
      </c>
      <c r="E18" s="470">
        <v>2</v>
      </c>
      <c r="F18" s="470">
        <v>2</v>
      </c>
      <c r="G18" s="470">
        <v>3</v>
      </c>
      <c r="H18" s="470" t="e">
        <v>#REF!</v>
      </c>
      <c r="I18" s="665" t="e">
        <v>#REF!</v>
      </c>
      <c r="J18" s="619"/>
    </row>
    <row r="19" spans="1:10" ht="28.95" customHeight="1" thickBot="1" x14ac:dyDescent="0.55000000000000004">
      <c r="A19" s="691"/>
      <c r="B19" s="958" t="str">
        <f>'Data Generator'!A209</f>
        <v xml:space="preserve">Accidental Death or Dismemberment Benefit </v>
      </c>
      <c r="C19" s="1024"/>
      <c r="D19" s="469" cm="1">
        <f t="array" ref="D19:I19">_xlfn._xlws.FILTER('Data Generator'!B209:G209,'Data Generator'!$B$4:$G$4,"")</f>
        <v>0</v>
      </c>
      <c r="E19" s="469" t="str">
        <v>See Proposal</v>
      </c>
      <c r="F19" s="469" t="str">
        <v>See Proposal</v>
      </c>
      <c r="G19" s="469" t="str">
        <v>See Proposal</v>
      </c>
      <c r="H19" s="478" t="e">
        <v>#REF!</v>
      </c>
      <c r="I19" s="674" t="e">
        <v>#REF!</v>
      </c>
      <c r="J19" s="619"/>
    </row>
    <row r="20" spans="1:10" ht="28.95" customHeight="1" thickBot="1" x14ac:dyDescent="0.55000000000000004">
      <c r="A20" s="691"/>
      <c r="B20" s="960" t="str">
        <f>'Data Generator'!A210</f>
        <v>Accident Coverage</v>
      </c>
      <c r="C20" s="961"/>
      <c r="D20" s="473" cm="1">
        <f t="array" ref="D20:I20">_xlfn._xlws.FILTER('Data Generator'!B210:G210,'Data Generator'!$B$4:$G$4,"")</f>
        <v>0</v>
      </c>
      <c r="E20" s="473" t="str">
        <v>Off Job</v>
      </c>
      <c r="F20" s="473" t="str">
        <v>Off Job</v>
      </c>
      <c r="G20" s="473" t="str">
        <v>Off Job</v>
      </c>
      <c r="H20" s="473" t="e">
        <v>#REF!</v>
      </c>
      <c r="I20" s="688" t="e">
        <v>#REF!</v>
      </c>
      <c r="J20" s="619"/>
    </row>
    <row r="21" spans="1:10" ht="28.95" customHeight="1" thickBot="1" x14ac:dyDescent="0.55000000000000004">
      <c r="A21" s="691"/>
      <c r="B21" s="1020" t="str">
        <f>'Data Generator'!A211</f>
        <v>Wellness Benefit</v>
      </c>
      <c r="C21" s="1021"/>
      <c r="D21" s="595" cm="1">
        <f t="array" ref="D21:I21">_xlfn._xlws.FILTER('Data Generator'!B211:G211,'Data Generator'!$B$4:$G$4,"")</f>
        <v>0</v>
      </c>
      <c r="E21" s="595">
        <v>150</v>
      </c>
      <c r="F21" s="595">
        <v>50</v>
      </c>
      <c r="G21" s="595" t="str">
        <v>NA</v>
      </c>
      <c r="H21" s="596" t="e">
        <v>#REF!</v>
      </c>
      <c r="I21" s="689" t="e">
        <v>#REF!</v>
      </c>
      <c r="J21" s="619"/>
    </row>
    <row r="22" spans="1:10" ht="16" thickBot="1" x14ac:dyDescent="0.6">
      <c r="A22" s="691"/>
      <c r="B22" s="700"/>
      <c r="C22" s="700"/>
      <c r="D22" s="969" t="s">
        <v>182</v>
      </c>
      <c r="E22" s="969"/>
      <c r="F22" s="969"/>
      <c r="G22" s="969"/>
      <c r="H22" s="969"/>
      <c r="I22" s="969"/>
      <c r="J22" s="970"/>
    </row>
    <row r="23" spans="1:10" ht="14.7" thickBot="1" x14ac:dyDescent="0.55000000000000004">
      <c r="A23" s="691"/>
      <c r="B23" s="593"/>
      <c r="C23" s="594"/>
      <c r="D23" s="457" t="str">
        <f t="shared" ref="D23:I23" si="2">D8</f>
        <v>Current</v>
      </c>
      <c r="E23" s="457" t="str">
        <f t="shared" si="2"/>
        <v>Principal</v>
      </c>
      <c r="F23" s="457" t="str">
        <f t="shared" si="2"/>
        <v>Guardian</v>
      </c>
      <c r="G23" s="457" t="str">
        <f t="shared" si="2"/>
        <v>Companion</v>
      </c>
      <c r="H23" s="457" t="str">
        <f t="shared" si="2"/>
        <v>OneAmerica</v>
      </c>
      <c r="I23" s="624" t="str">
        <f t="shared" si="2"/>
        <v>Pacific Life</v>
      </c>
      <c r="J23" s="619"/>
    </row>
    <row r="24" spans="1:10" ht="14.7" thickBot="1" x14ac:dyDescent="0.55000000000000004">
      <c r="A24" s="691"/>
      <c r="B24" s="995" t="str">
        <f>'Data Generator'!A213</f>
        <v>Min Participation</v>
      </c>
      <c r="C24" s="996"/>
      <c r="D24" s="541" cm="1">
        <f t="array" ref="D24:I24">_xlfn._xlws.FILTER('Data Generator'!B213:G213,'Data Generator'!$B$4:$G$4,"")</f>
        <v>0</v>
      </c>
      <c r="E24" s="541" t="str">
        <v>10% or 5 Lives</v>
      </c>
      <c r="F24" s="541" t="str">
        <v>5 enrolled</v>
      </c>
      <c r="G24" s="541" t="str">
        <v>Minimum of 10 EE's</v>
      </c>
      <c r="H24" s="541" t="e">
        <v>#REF!</v>
      </c>
      <c r="I24" s="670" t="e">
        <v>#REF!</v>
      </c>
      <c r="J24" s="619"/>
    </row>
    <row r="25" spans="1:10" ht="14.7" thickBot="1" x14ac:dyDescent="0.55000000000000004">
      <c r="A25" s="699"/>
      <c r="B25" s="692"/>
      <c r="C25" s="692"/>
      <c r="D25" s="692"/>
      <c r="E25" s="692"/>
      <c r="F25" s="692"/>
      <c r="G25" s="692"/>
      <c r="H25" s="692"/>
      <c r="I25" s="692"/>
      <c r="J25" s="701"/>
    </row>
  </sheetData>
  <mergeCells count="17">
    <mergeCell ref="B2:C7"/>
    <mergeCell ref="B1:I1"/>
    <mergeCell ref="D7:J7"/>
    <mergeCell ref="D5:J5"/>
    <mergeCell ref="B20:C20"/>
    <mergeCell ref="E2:I2"/>
    <mergeCell ref="E3:I3"/>
    <mergeCell ref="E4:I4"/>
    <mergeCell ref="B21:C21"/>
    <mergeCell ref="D22:J22"/>
    <mergeCell ref="B24:C24"/>
    <mergeCell ref="B13:C13"/>
    <mergeCell ref="B14:C14"/>
    <mergeCell ref="D15:J15"/>
    <mergeCell ref="B17:C17"/>
    <mergeCell ref="B18:C18"/>
    <mergeCell ref="B19:C19"/>
  </mergeCells>
  <printOptions horizontalCentered="1" verticalCentered="1"/>
  <pageMargins left="0" right="0" top="0" bottom="0" header="0" footer="0"/>
  <pageSetup scale="9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08686-84CA-4907-AE74-EB283A60B9AE}">
  <sheetPr>
    <tabColor theme="5" tint="-0.249977111117893"/>
    <pageSetUpPr fitToPage="1"/>
  </sheetPr>
  <dimension ref="A1:J46"/>
  <sheetViews>
    <sheetView zoomScale="50" zoomScaleNormal="50" workbookViewId="0">
      <selection activeCell="N13" sqref="N13"/>
    </sheetView>
  </sheetViews>
  <sheetFormatPr defaultRowHeight="14.35" x14ac:dyDescent="0.5"/>
  <cols>
    <col min="1" max="1" width="4.41015625" customWidth="1"/>
    <col min="2" max="2" width="21.1171875" customWidth="1"/>
    <col min="3" max="3" width="14.41015625" customWidth="1"/>
    <col min="4" max="9" width="27.1171875" customWidth="1"/>
    <col min="10" max="10" width="4.41015625" customWidth="1"/>
  </cols>
  <sheetData>
    <row r="1" spans="1:10" ht="36" customHeight="1" thickBot="1" x14ac:dyDescent="0.55000000000000004">
      <c r="A1" s="693"/>
      <c r="B1" s="964" t="s">
        <v>514</v>
      </c>
      <c r="C1" s="964"/>
      <c r="D1" s="964"/>
      <c r="E1" s="964"/>
      <c r="F1" s="964"/>
      <c r="G1" s="964"/>
      <c r="H1" s="964"/>
      <c r="I1" s="964"/>
      <c r="J1" s="694"/>
    </row>
    <row r="2" spans="1:10" x14ac:dyDescent="0.5">
      <c r="A2" s="691"/>
      <c r="B2" s="1010" t="e" vm="1">
        <v>#VALUE!</v>
      </c>
      <c r="C2" s="1011"/>
      <c r="D2" s="617" t="s">
        <v>171</v>
      </c>
      <c r="E2" s="980" t="str">
        <f>'Analysis Tool'!B2</f>
        <v>Company A</v>
      </c>
      <c r="F2" s="980"/>
      <c r="G2" s="980"/>
      <c r="H2" s="980"/>
      <c r="I2" s="981"/>
      <c r="J2" s="695"/>
    </row>
    <row r="3" spans="1:10" x14ac:dyDescent="0.5">
      <c r="A3" s="691"/>
      <c r="B3" s="1012"/>
      <c r="C3" s="837"/>
      <c r="D3" s="306" t="s">
        <v>172</v>
      </c>
      <c r="E3" s="948" t="str">
        <f>'Analysis Tool'!B6</f>
        <v>John Doe</v>
      </c>
      <c r="F3" s="948"/>
      <c r="G3" s="948"/>
      <c r="H3" s="948"/>
      <c r="I3" s="982"/>
      <c r="J3" s="695"/>
    </row>
    <row r="4" spans="1:10" ht="14.7" thickBot="1" x14ac:dyDescent="0.55000000000000004">
      <c r="A4" s="691"/>
      <c r="B4" s="1012"/>
      <c r="C4" s="837"/>
      <c r="D4" s="616" t="s">
        <v>173</v>
      </c>
      <c r="E4" s="983">
        <f>'Analysis Tool'!B3</f>
        <v>45992</v>
      </c>
      <c r="F4" s="983"/>
      <c r="G4" s="983"/>
      <c r="H4" s="983"/>
      <c r="I4" s="984"/>
      <c r="J4" s="695"/>
    </row>
    <row r="5" spans="1:10" ht="24" customHeight="1" x14ac:dyDescent="0.5">
      <c r="A5" s="691"/>
      <c r="B5" s="1012"/>
      <c r="C5" s="1013"/>
      <c r="D5" s="971" t="s">
        <v>95</v>
      </c>
      <c r="E5" s="971"/>
      <c r="F5" s="971"/>
      <c r="G5" s="971"/>
      <c r="H5" s="971"/>
      <c r="I5" s="971"/>
      <c r="J5" s="985"/>
    </row>
    <row r="6" spans="1:10" s="43" customFormat="1" ht="73.45" customHeight="1" x14ac:dyDescent="0.5">
      <c r="A6" s="696"/>
      <c r="B6" s="1012"/>
      <c r="C6" s="837"/>
      <c r="D6" s="745"/>
      <c r="E6" s="745"/>
      <c r="F6" s="745"/>
      <c r="G6" s="745"/>
      <c r="H6" s="745"/>
      <c r="I6" s="745"/>
      <c r="J6" s="697"/>
    </row>
    <row r="7" spans="1:10" ht="16" thickBot="1" x14ac:dyDescent="0.6">
      <c r="A7" s="691"/>
      <c r="B7" s="1014"/>
      <c r="C7" s="1015"/>
      <c r="D7" s="969" t="str">
        <f>"Rates based on $"&amp;TEXT('Data Generator'!B177,"###,###")&amp;" Benefit"</f>
        <v>Rates based on $5,000 Benefit</v>
      </c>
      <c r="E7" s="969"/>
      <c r="F7" s="969"/>
      <c r="G7" s="969"/>
      <c r="H7" s="969"/>
      <c r="I7" s="969"/>
      <c r="J7" s="986"/>
    </row>
    <row r="8" spans="1:10" ht="15" customHeight="1" thickBot="1" x14ac:dyDescent="0.55000000000000004">
      <c r="A8" s="691"/>
      <c r="B8" s="608" t="s">
        <v>382</v>
      </c>
      <c r="C8" s="609" t="s">
        <v>381</v>
      </c>
      <c r="D8" s="457" t="str" cm="1">
        <f t="array" ref="D8:I8">_xlfn._xlws.FILTER('Data Generator'!B3:G3,'Data Generator'!B4:G4,"")</f>
        <v>Current</v>
      </c>
      <c r="E8" s="457" t="str">
        <v>Principal</v>
      </c>
      <c r="F8" s="457" t="str">
        <v>Guardian</v>
      </c>
      <c r="G8" s="457" t="str">
        <v>Companion</v>
      </c>
      <c r="H8" s="457" t="str">
        <v>OneAmerica</v>
      </c>
      <c r="I8" s="624" t="str">
        <v>Pacific Life</v>
      </c>
      <c r="J8" s="619"/>
    </row>
    <row r="9" spans="1:10" ht="14.7" hidden="1" thickBot="1" x14ac:dyDescent="0.55000000000000004">
      <c r="A9" s="691"/>
      <c r="B9" s="1037" t="str">
        <f>'Data Generator'!A177</f>
        <v xml:space="preserve">Sample Benefit Amount </v>
      </c>
      <c r="C9" s="1038"/>
      <c r="D9" s="582"/>
      <c r="E9" s="585">
        <f>'Data Generator'!C177</f>
        <v>5000</v>
      </c>
      <c r="F9" s="585">
        <f>'Data Generator'!D177</f>
        <v>5000</v>
      </c>
      <c r="G9" s="585">
        <f>'Data Generator'!E177</f>
        <v>5000</v>
      </c>
      <c r="H9" s="547">
        <f>'Data Generator'!F177</f>
        <v>5000</v>
      </c>
      <c r="I9" s="585">
        <f>'Data Generator'!G177</f>
        <v>5000</v>
      </c>
      <c r="J9" s="695"/>
    </row>
    <row r="10" spans="1:10" ht="14.7" thickBot="1" x14ac:dyDescent="0.55000000000000004">
      <c r="A10" s="691"/>
      <c r="B10" s="581" t="str" cm="1">
        <f t="array" ref="B10">_xlfn._xlws.FILTER('Data Generator'!H163:H176,'Data Generator'!J163:J176=TRUE,"")</f>
        <v/>
      </c>
      <c r="C10" s="507" t="str" cm="1">
        <f t="array" ref="C10">_xlfn._xlws.FILTER('Data Generator'!I163:I176,'Data Generator'!J163:J176=TRUE,"")</f>
        <v/>
      </c>
      <c r="D10" s="583" cm="1">
        <f t="array" ref="D10:G10">_xlfn._xlws.FILTER('Data Generator'!B165:E175,'Data Generator'!A165:A175&lt;&gt;"","")*E9/1000</f>
        <v>0</v>
      </c>
      <c r="E10" s="583">
        <v>2.2850000000000001</v>
      </c>
      <c r="F10" s="583">
        <v>3.25</v>
      </c>
      <c r="G10" s="583">
        <v>4.5</v>
      </c>
      <c r="H10" s="583"/>
      <c r="I10" s="683"/>
      <c r="J10" s="619"/>
    </row>
    <row r="11" spans="1:10" ht="14.7" thickBot="1" x14ac:dyDescent="0.55000000000000004">
      <c r="A11" s="691"/>
      <c r="B11" s="580"/>
      <c r="C11" s="509"/>
      <c r="D11" s="516"/>
      <c r="E11" s="516"/>
      <c r="F11" s="516"/>
      <c r="G11" s="516"/>
      <c r="H11" s="516"/>
      <c r="I11" s="643"/>
      <c r="J11" s="619"/>
    </row>
    <row r="12" spans="1:10" ht="14.7" thickBot="1" x14ac:dyDescent="0.55000000000000004">
      <c r="A12" s="691"/>
      <c r="B12" s="581"/>
      <c r="C12" s="507"/>
      <c r="D12" s="515"/>
      <c r="E12" s="515"/>
      <c r="F12" s="515"/>
      <c r="G12" s="515"/>
      <c r="H12" s="515"/>
      <c r="I12" s="642"/>
      <c r="J12" s="619"/>
    </row>
    <row r="13" spans="1:10" ht="14.7" thickBot="1" x14ac:dyDescent="0.55000000000000004">
      <c r="A13" s="691"/>
      <c r="B13" s="580"/>
      <c r="C13" s="509"/>
      <c r="D13" s="516"/>
      <c r="E13" s="516"/>
      <c r="F13" s="516"/>
      <c r="G13" s="516"/>
      <c r="H13" s="516"/>
      <c r="I13" s="643"/>
      <c r="J13" s="619"/>
    </row>
    <row r="14" spans="1:10" ht="14.7" thickBot="1" x14ac:dyDescent="0.55000000000000004">
      <c r="A14" s="691"/>
      <c r="B14" s="581"/>
      <c r="C14" s="507"/>
      <c r="D14" s="515"/>
      <c r="E14" s="515"/>
      <c r="F14" s="515"/>
      <c r="G14" s="515"/>
      <c r="H14" s="515"/>
      <c r="I14" s="642"/>
      <c r="J14" s="619"/>
    </row>
    <row r="15" spans="1:10" ht="14.7" thickBot="1" x14ac:dyDescent="0.55000000000000004">
      <c r="A15" s="691"/>
      <c r="B15" s="580"/>
      <c r="C15" s="509"/>
      <c r="D15" s="516"/>
      <c r="E15" s="516"/>
      <c r="F15" s="516"/>
      <c r="G15" s="516"/>
      <c r="H15" s="516"/>
      <c r="I15" s="643"/>
      <c r="J15" s="619"/>
    </row>
    <row r="16" spans="1:10" ht="14.7" thickBot="1" x14ac:dyDescent="0.55000000000000004">
      <c r="A16" s="691"/>
      <c r="B16" s="581"/>
      <c r="C16" s="507"/>
      <c r="D16" s="515"/>
      <c r="E16" s="515"/>
      <c r="F16" s="515"/>
      <c r="G16" s="515"/>
      <c r="H16" s="515"/>
      <c r="I16" s="642"/>
      <c r="J16" s="619"/>
    </row>
    <row r="17" spans="1:10" ht="14.7" thickBot="1" x14ac:dyDescent="0.55000000000000004">
      <c r="A17" s="691"/>
      <c r="B17" s="580"/>
      <c r="C17" s="509"/>
      <c r="D17" s="516"/>
      <c r="E17" s="516"/>
      <c r="F17" s="516"/>
      <c r="G17" s="516"/>
      <c r="H17" s="516"/>
      <c r="I17" s="643"/>
      <c r="J17" s="619"/>
    </row>
    <row r="18" spans="1:10" ht="14.7" thickBot="1" x14ac:dyDescent="0.55000000000000004">
      <c r="A18" s="691"/>
      <c r="B18" s="581"/>
      <c r="C18" s="507"/>
      <c r="D18" s="515"/>
      <c r="E18" s="515"/>
      <c r="F18" s="515"/>
      <c r="G18" s="515"/>
      <c r="H18" s="515"/>
      <c r="I18" s="642"/>
      <c r="J18" s="619"/>
    </row>
    <row r="19" spans="1:10" ht="14.7" thickBot="1" x14ac:dyDescent="0.55000000000000004">
      <c r="A19" s="691"/>
      <c r="B19" s="580"/>
      <c r="C19" s="509"/>
      <c r="D19" s="516"/>
      <c r="E19" s="516"/>
      <c r="F19" s="516"/>
      <c r="G19" s="516"/>
      <c r="H19" s="516"/>
      <c r="I19" s="643"/>
      <c r="J19" s="619"/>
    </row>
    <row r="20" spans="1:10" ht="14.7" thickBot="1" x14ac:dyDescent="0.55000000000000004">
      <c r="A20" s="691"/>
      <c r="B20" s="581"/>
      <c r="C20" s="507"/>
      <c r="D20" s="515"/>
      <c r="E20" s="515"/>
      <c r="F20" s="515"/>
      <c r="G20" s="515"/>
      <c r="H20" s="515"/>
      <c r="I20" s="642"/>
      <c r="J20" s="619"/>
    </row>
    <row r="21" spans="1:10" ht="15" customHeight="1" thickBot="1" x14ac:dyDescent="0.55000000000000004">
      <c r="A21" s="691"/>
      <c r="B21" s="989" t="str">
        <f>'Data Generator'!A178</f>
        <v>Rate Guarantee</v>
      </c>
      <c r="C21" s="990"/>
      <c r="D21" s="584" cm="1">
        <f t="array" ref="D21:I21">_xlfn._xlws.FILTER('Data Generator'!B178:G178,'Data Generator'!$B$4:$G$4,"")</f>
        <v>0</v>
      </c>
      <c r="E21" s="584" t="str">
        <v>One Year</v>
      </c>
      <c r="F21" s="586" t="str">
        <v>2 years</v>
      </c>
      <c r="G21" s="586" t="str">
        <v>2 Years</v>
      </c>
      <c r="H21" s="586">
        <v>0</v>
      </c>
      <c r="I21" s="684">
        <v>0</v>
      </c>
      <c r="J21" s="619"/>
    </row>
    <row r="22" spans="1:10" ht="16" thickBot="1" x14ac:dyDescent="0.6">
      <c r="A22" s="691"/>
      <c r="B22" s="700"/>
      <c r="C22" s="700"/>
      <c r="D22" s="969" t="s">
        <v>179</v>
      </c>
      <c r="E22" s="969"/>
      <c r="F22" s="969"/>
      <c r="G22" s="969"/>
      <c r="H22" s="969"/>
      <c r="I22" s="969"/>
      <c r="J22" s="970"/>
    </row>
    <row r="23" spans="1:10" ht="14.7" thickBot="1" x14ac:dyDescent="0.55000000000000004">
      <c r="A23" s="691"/>
      <c r="B23" s="510"/>
      <c r="C23" s="511"/>
      <c r="D23" s="597" t="str">
        <f>D8</f>
        <v>Current</v>
      </c>
      <c r="E23" s="597" t="str">
        <f t="shared" ref="E23:I23" si="0">E8</f>
        <v>Principal</v>
      </c>
      <c r="F23" s="597" t="str">
        <f t="shared" si="0"/>
        <v>Guardian</v>
      </c>
      <c r="G23" s="597" t="str">
        <f t="shared" si="0"/>
        <v>Companion</v>
      </c>
      <c r="H23" s="597" t="str">
        <f t="shared" si="0"/>
        <v>OneAmerica</v>
      </c>
      <c r="I23" s="597" t="str">
        <f t="shared" si="0"/>
        <v>Pacific Life</v>
      </c>
      <c r="J23" s="619"/>
    </row>
    <row r="24" spans="1:10" ht="28.95" customHeight="1" thickBot="1" x14ac:dyDescent="0.55000000000000004">
      <c r="A24" s="691"/>
      <c r="B24" s="991" t="s">
        <v>14</v>
      </c>
      <c r="C24" s="992"/>
      <c r="D24" s="598" cm="1">
        <f t="array" ref="D24:I24">_xlfn._xlws.FILTER('Data Generator'!B176:G176,'Data Generator'!B4:G4=TRUE,"")</f>
        <v>0</v>
      </c>
      <c r="E24" s="469">
        <v>50000</v>
      </c>
      <c r="F24" s="469">
        <v>10000</v>
      </c>
      <c r="G24" s="469">
        <v>5000</v>
      </c>
      <c r="H24" s="522">
        <v>0</v>
      </c>
      <c r="I24" s="647">
        <v>0</v>
      </c>
      <c r="J24" s="619"/>
    </row>
    <row r="25" spans="1:10" ht="28.95" customHeight="1" thickBot="1" x14ac:dyDescent="0.55000000000000004">
      <c r="A25" s="691"/>
      <c r="B25" s="993" t="str">
        <f>'Data Generator'!A180</f>
        <v>Guaranteed Issue</v>
      </c>
      <c r="C25" s="994"/>
      <c r="D25" s="599" cm="1">
        <f t="array" ref="D25:I25">_xlfn._xlws.FILTER('Data Generator'!B180:G180,'Data Generator'!$B$4:$G$4,"")</f>
        <v>0</v>
      </c>
      <c r="E25" s="521">
        <v>20000</v>
      </c>
      <c r="F25" s="521">
        <v>10000</v>
      </c>
      <c r="G25" s="521">
        <v>5000</v>
      </c>
      <c r="H25" s="587">
        <v>0</v>
      </c>
      <c r="I25" s="685">
        <v>0</v>
      </c>
      <c r="J25" s="619"/>
    </row>
    <row r="26" spans="1:10" ht="14.7" thickBot="1" x14ac:dyDescent="0.55000000000000004">
      <c r="A26" s="691"/>
      <c r="B26" s="604"/>
      <c r="C26" s="605"/>
      <c r="D26" s="1032" t="s">
        <v>163</v>
      </c>
      <c r="E26" s="1032"/>
      <c r="F26" s="1032"/>
      <c r="G26" s="1032"/>
      <c r="H26" s="1032"/>
      <c r="I26" s="1032"/>
      <c r="J26" s="619"/>
    </row>
    <row r="27" spans="1:10" ht="14.7" thickBot="1" x14ac:dyDescent="0.55000000000000004">
      <c r="A27" s="691"/>
      <c r="B27" s="1033" t="str">
        <f>'Data Generator'!A182</f>
        <v>Heart Attack</v>
      </c>
      <c r="C27" s="1034"/>
      <c r="D27" s="600" cm="1">
        <f t="array" ref="D27:I27">_xlfn._xlws.FILTER('Data Generator'!B182:G182,'Data Generator'!$B$4:$G$4,"")</f>
        <v>0</v>
      </c>
      <c r="E27" s="588">
        <v>1</v>
      </c>
      <c r="F27" s="588">
        <v>1</v>
      </c>
      <c r="G27" s="588">
        <v>1</v>
      </c>
      <c r="H27" s="589">
        <v>0</v>
      </c>
      <c r="I27" s="686">
        <v>0</v>
      </c>
      <c r="J27" s="619"/>
    </row>
    <row r="28" spans="1:10" ht="14.7" thickBot="1" x14ac:dyDescent="0.55000000000000004">
      <c r="A28" s="691"/>
      <c r="B28" s="991" t="str">
        <f>'Data Generator'!A183</f>
        <v>Stroke</v>
      </c>
      <c r="C28" s="992"/>
      <c r="D28" s="601" cm="1">
        <f t="array" ref="D28:I28">_xlfn._xlws.FILTER('Data Generator'!B183:G183,'Data Generator'!$B$4:$G$4,"")</f>
        <v>0</v>
      </c>
      <c r="E28" s="478">
        <v>1</v>
      </c>
      <c r="F28" s="478" t="str">
        <v>50% moderate/100% severe</v>
      </c>
      <c r="G28" s="478">
        <v>1</v>
      </c>
      <c r="H28" s="524">
        <v>0</v>
      </c>
      <c r="I28" s="647">
        <v>0</v>
      </c>
      <c r="J28" s="619"/>
    </row>
    <row r="29" spans="1:10" ht="14.7" thickBot="1" x14ac:dyDescent="0.55000000000000004">
      <c r="A29" s="691"/>
      <c r="B29" s="993" t="str">
        <f>'Data Generator'!A184</f>
        <v>Coronary Bipass</v>
      </c>
      <c r="C29" s="994"/>
      <c r="D29" s="602" cm="1">
        <f t="array" ref="D29:I29">_xlfn._xlws.FILTER('Data Generator'!B184:G184,'Data Generator'!$B$4:$G$4,"")</f>
        <v>0</v>
      </c>
      <c r="E29" s="470">
        <v>0.25</v>
      </c>
      <c r="F29" s="470">
        <v>0.5</v>
      </c>
      <c r="G29" s="470">
        <v>0.25</v>
      </c>
      <c r="H29" s="523">
        <v>0</v>
      </c>
      <c r="I29" s="650">
        <v>0</v>
      </c>
      <c r="J29" s="619"/>
    </row>
    <row r="30" spans="1:10" ht="14.7" thickBot="1" x14ac:dyDescent="0.55000000000000004">
      <c r="A30" s="691"/>
      <c r="B30" s="991" t="str">
        <f>'Data Generator'!A185</f>
        <v>Invasive Cancer</v>
      </c>
      <c r="C30" s="992"/>
      <c r="D30" s="601" cm="1">
        <f t="array" ref="D30:I30">_xlfn._xlws.FILTER('Data Generator'!B185:G185,'Data Generator'!$B$4:$G$4,"")</f>
        <v>0</v>
      </c>
      <c r="E30" s="478">
        <v>1</v>
      </c>
      <c r="F30" s="478">
        <v>1</v>
      </c>
      <c r="G30" s="478">
        <v>1</v>
      </c>
      <c r="H30" s="524">
        <v>0</v>
      </c>
      <c r="I30" s="651">
        <v>0</v>
      </c>
      <c r="J30" s="619"/>
    </row>
    <row r="31" spans="1:10" ht="14.7" thickBot="1" x14ac:dyDescent="0.55000000000000004">
      <c r="A31" s="691"/>
      <c r="B31" s="993" t="str">
        <f>'Data Generator'!A186</f>
        <v>Cancer In-Situ</v>
      </c>
      <c r="C31" s="994"/>
      <c r="D31" s="602" cm="1">
        <f t="array" ref="D31:I31">_xlfn._xlws.FILTER('Data Generator'!B186:G186,'Data Generator'!$B$4:$G$4,"")</f>
        <v>0</v>
      </c>
      <c r="E31" s="470">
        <v>0.25</v>
      </c>
      <c r="F31" s="470">
        <v>0.3</v>
      </c>
      <c r="G31" s="470">
        <v>0.25</v>
      </c>
      <c r="H31" s="523">
        <v>0</v>
      </c>
      <c r="I31" s="650">
        <v>0</v>
      </c>
      <c r="J31" s="619"/>
    </row>
    <row r="32" spans="1:10" ht="14.7" thickBot="1" x14ac:dyDescent="0.55000000000000004">
      <c r="A32" s="691"/>
      <c r="B32" s="991" t="str">
        <f>'Data Generator'!A187</f>
        <v>Major Organ Transplant</v>
      </c>
      <c r="C32" s="992"/>
      <c r="D32" s="601" cm="1">
        <f t="array" ref="D32:I32">_xlfn._xlws.FILTER('Data Generator'!B187:G187,'Data Generator'!$B$4:$G$4,"")</f>
        <v>0</v>
      </c>
      <c r="E32" s="478">
        <v>1</v>
      </c>
      <c r="F32" s="535">
        <v>1</v>
      </c>
      <c r="G32" s="535">
        <v>1</v>
      </c>
      <c r="H32" s="524">
        <v>0</v>
      </c>
      <c r="I32" s="651">
        <v>0</v>
      </c>
      <c r="J32" s="619"/>
    </row>
    <row r="33" spans="1:10" ht="14.7" thickBot="1" x14ac:dyDescent="0.55000000000000004">
      <c r="A33" s="691"/>
      <c r="B33" s="993" t="str">
        <f>'Data Generator'!A188</f>
        <v>End Stage Renal Failure</v>
      </c>
      <c r="C33" s="994"/>
      <c r="D33" s="602" cm="1">
        <f t="array" ref="D33:I33">_xlfn._xlws.FILTER('Data Generator'!B188:G188,'Data Generator'!$B$4:$G$4,"")</f>
        <v>0</v>
      </c>
      <c r="E33" s="470">
        <v>1</v>
      </c>
      <c r="F33" s="470">
        <v>1</v>
      </c>
      <c r="G33" s="470">
        <v>1</v>
      </c>
      <c r="H33" s="523">
        <v>0</v>
      </c>
      <c r="I33" s="643">
        <v>0</v>
      </c>
      <c r="J33" s="619"/>
    </row>
    <row r="34" spans="1:10" ht="14.7" thickBot="1" x14ac:dyDescent="0.55000000000000004">
      <c r="A34" s="691"/>
      <c r="B34" s="991" t="str">
        <f>'Data Generator'!A189</f>
        <v>Blindness</v>
      </c>
      <c r="C34" s="992"/>
      <c r="D34" s="601" cm="1">
        <f t="array" ref="D34:I34">_xlfn._xlws.FILTER('Data Generator'!B189:G189,'Data Generator'!$B$4:$G$4,"")</f>
        <v>0</v>
      </c>
      <c r="E34" s="478">
        <v>1</v>
      </c>
      <c r="F34" s="478">
        <v>1</v>
      </c>
      <c r="G34" s="478">
        <v>1</v>
      </c>
      <c r="H34" s="524">
        <v>0</v>
      </c>
      <c r="I34" s="651">
        <v>0</v>
      </c>
      <c r="J34" s="619"/>
    </row>
    <row r="35" spans="1:10" ht="14.7" thickBot="1" x14ac:dyDescent="0.55000000000000004">
      <c r="A35" s="691"/>
      <c r="B35" s="993" t="str">
        <f>'Data Generator'!A190</f>
        <v>Deafness</v>
      </c>
      <c r="C35" s="994"/>
      <c r="D35" s="602" cm="1">
        <f t="array" ref="D35:I35">_xlfn._xlws.FILTER('Data Generator'!B190:G190,'Data Generator'!$B$4:$G$4,"")</f>
        <v>0</v>
      </c>
      <c r="E35" s="470">
        <v>1</v>
      </c>
      <c r="F35" s="470">
        <v>1</v>
      </c>
      <c r="G35" s="470">
        <v>1</v>
      </c>
      <c r="H35" s="523">
        <v>0</v>
      </c>
      <c r="I35" s="650">
        <v>0</v>
      </c>
      <c r="J35" s="619"/>
    </row>
    <row r="36" spans="1:10" ht="14.7" thickBot="1" x14ac:dyDescent="0.55000000000000004">
      <c r="A36" s="691"/>
      <c r="B36" s="991" t="str">
        <f>'Data Generator'!A191</f>
        <v>Paralysis</v>
      </c>
      <c r="C36" s="992"/>
      <c r="D36" s="601" cm="1">
        <f t="array" ref="D36:I36">_xlfn._xlws.FILTER('Data Generator'!B191:G191,'Data Generator'!$B$4:$G$4,"")</f>
        <v>0</v>
      </c>
      <c r="E36" s="478">
        <v>1</v>
      </c>
      <c r="F36" s="478">
        <v>1</v>
      </c>
      <c r="G36" s="478">
        <v>1</v>
      </c>
      <c r="H36" s="524">
        <v>0</v>
      </c>
      <c r="I36" s="651">
        <v>0</v>
      </c>
      <c r="J36" s="619"/>
    </row>
    <row r="37" spans="1:10" ht="14.7" thickBot="1" x14ac:dyDescent="0.55000000000000004">
      <c r="A37" s="691"/>
      <c r="B37" s="993" t="str">
        <f>'Data Generator'!A192</f>
        <v>Accidental Loss of Speech</v>
      </c>
      <c r="C37" s="994"/>
      <c r="D37" s="602" cm="1">
        <f t="array" ref="D37:I37">_xlfn._xlws.FILTER('Data Generator'!B192:G192,'Data Generator'!$B$4:$G$4,"")</f>
        <v>0</v>
      </c>
      <c r="E37" s="470">
        <v>1</v>
      </c>
      <c r="F37" s="470">
        <v>1</v>
      </c>
      <c r="G37" s="470">
        <v>1</v>
      </c>
      <c r="H37" s="523">
        <v>0</v>
      </c>
      <c r="I37" s="650">
        <v>0</v>
      </c>
      <c r="J37" s="619"/>
    </row>
    <row r="38" spans="1:10" ht="14.7" thickBot="1" x14ac:dyDescent="0.55000000000000004">
      <c r="A38" s="691"/>
      <c r="B38" s="991" t="str">
        <f>'Data Generator'!A193</f>
        <v>Coma</v>
      </c>
      <c r="C38" s="992"/>
      <c r="D38" s="601" cm="1">
        <f t="array" ref="D38:I38">_xlfn._xlws.FILTER('Data Generator'!B193:G193,'Data Generator'!$B$4:$G$4,"")</f>
        <v>0</v>
      </c>
      <c r="E38" s="478">
        <v>1</v>
      </c>
      <c r="F38" s="478">
        <v>1</v>
      </c>
      <c r="G38" s="478">
        <v>1</v>
      </c>
      <c r="H38" s="524">
        <v>0</v>
      </c>
      <c r="I38" s="651">
        <v>0</v>
      </c>
      <c r="J38" s="619"/>
    </row>
    <row r="39" spans="1:10" ht="14.7" thickBot="1" x14ac:dyDescent="0.55000000000000004">
      <c r="A39" s="691"/>
      <c r="B39" s="1035" t="str">
        <f>'Data Generator'!A194</f>
        <v>Additional Coverages?</v>
      </c>
      <c r="C39" s="1036"/>
      <c r="D39" s="603" cm="1">
        <f t="array" ref="D39:I39">_xlfn._xlws.FILTER('Data Generator'!B194:G194,'Data Generator'!$B$4:$G$4,"")</f>
        <v>0</v>
      </c>
      <c r="E39" s="543" t="str">
        <v>See Proposal</v>
      </c>
      <c r="F39" s="543" t="str">
        <v>See Proposal</v>
      </c>
      <c r="G39" s="543" t="str">
        <v>See Proposal</v>
      </c>
      <c r="H39" s="587">
        <v>0</v>
      </c>
      <c r="I39" s="652">
        <v>0</v>
      </c>
      <c r="J39" s="619"/>
    </row>
    <row r="40" spans="1:10" ht="16" thickBot="1" x14ac:dyDescent="0.6">
      <c r="A40" s="691"/>
      <c r="B40" s="700"/>
      <c r="C40" s="700"/>
      <c r="D40" s="969" t="s">
        <v>182</v>
      </c>
      <c r="E40" s="969"/>
      <c r="F40" s="969"/>
      <c r="G40" s="969"/>
      <c r="H40" s="969"/>
      <c r="I40" s="969"/>
      <c r="J40" s="970"/>
    </row>
    <row r="41" spans="1:10" ht="14.7" thickBot="1" x14ac:dyDescent="0.55000000000000004">
      <c r="A41" s="691"/>
      <c r="B41" s="512"/>
      <c r="C41" s="513"/>
      <c r="D41" s="457" t="str">
        <f>D23</f>
        <v>Current</v>
      </c>
      <c r="E41" s="457" t="str">
        <f t="shared" ref="E41:I41" si="1">E23</f>
        <v>Principal</v>
      </c>
      <c r="F41" s="457" t="str">
        <f t="shared" si="1"/>
        <v>Guardian</v>
      </c>
      <c r="G41" s="457" t="str">
        <f t="shared" si="1"/>
        <v>Companion</v>
      </c>
      <c r="H41" s="457" t="str">
        <f t="shared" si="1"/>
        <v>OneAmerica</v>
      </c>
      <c r="I41" s="457" t="str">
        <f t="shared" si="1"/>
        <v>Pacific Life</v>
      </c>
      <c r="J41" s="619"/>
    </row>
    <row r="42" spans="1:10" ht="14.7" thickBot="1" x14ac:dyDescent="0.55000000000000004">
      <c r="A42" s="691"/>
      <c r="B42" s="954" t="s">
        <v>183</v>
      </c>
      <c r="C42" s="955"/>
      <c r="D42" s="590" cm="1">
        <f t="array" ref="D42:I42">_xlfn._xlws.FILTER('Data Generator'!B196:G196,'Data Generator'!$B$4:$G$4,"")</f>
        <v>0</v>
      </c>
      <c r="E42" s="590" t="str">
        <v>10% or 5 lives</v>
      </c>
      <c r="F42" s="590" t="str">
        <v>minimum of 3 enrolled</v>
      </c>
      <c r="G42" s="590" t="str">
        <v>5-10 EE's, See Proposal</v>
      </c>
      <c r="H42" s="590" t="e">
        <v>#REF!</v>
      </c>
      <c r="I42" s="687" t="e">
        <v>#REF!</v>
      </c>
      <c r="J42" s="619"/>
    </row>
    <row r="43" spans="1:10" ht="14.7" thickBot="1" x14ac:dyDescent="0.55000000000000004">
      <c r="A43" s="699"/>
      <c r="B43" s="692"/>
      <c r="C43" s="692"/>
      <c r="D43" s="692"/>
      <c r="E43" s="692"/>
      <c r="F43" s="692"/>
      <c r="G43" s="692"/>
      <c r="H43" s="692"/>
      <c r="I43" s="692"/>
      <c r="J43" s="701"/>
    </row>
    <row r="46" spans="1:10" hidden="1" x14ac:dyDescent="0.5"/>
  </sheetData>
  <mergeCells count="28">
    <mergeCell ref="D22:J22"/>
    <mergeCell ref="B21:C21"/>
    <mergeCell ref="B25:C25"/>
    <mergeCell ref="B24:C24"/>
    <mergeCell ref="B35:C35"/>
    <mergeCell ref="B1:I1"/>
    <mergeCell ref="B9:C9"/>
    <mergeCell ref="D7:J7"/>
    <mergeCell ref="B2:C7"/>
    <mergeCell ref="D5:J5"/>
    <mergeCell ref="E2:I2"/>
    <mergeCell ref="E3:I3"/>
    <mergeCell ref="E4:I4"/>
    <mergeCell ref="B42:C42"/>
    <mergeCell ref="D26:I26"/>
    <mergeCell ref="B27:C27"/>
    <mergeCell ref="B28:C28"/>
    <mergeCell ref="B29:C29"/>
    <mergeCell ref="B32:C32"/>
    <mergeCell ref="B30:C30"/>
    <mergeCell ref="B31:C31"/>
    <mergeCell ref="D40:J40"/>
    <mergeCell ref="B33:C33"/>
    <mergeCell ref="B34:C34"/>
    <mergeCell ref="B36:C36"/>
    <mergeCell ref="B37:C37"/>
    <mergeCell ref="B38:C38"/>
    <mergeCell ref="B39:C39"/>
  </mergeCells>
  <printOptions horizontalCentered="1" verticalCentered="1"/>
  <pageMargins left="0" right="0" top="0" bottom="0" header="0" footer="0"/>
  <pageSetup scale="8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4351F-91EC-4770-BF72-D88AD0AF17C9}">
  <sheetPr codeName="Sheet3">
    <tabColor rgb="FF00B050"/>
    <pageSetUpPr fitToPage="1"/>
  </sheetPr>
  <dimension ref="A1:J2"/>
  <sheetViews>
    <sheetView zoomScale="96" zoomScaleNormal="96" zoomScaleSheetLayoutView="160" workbookViewId="0">
      <pane ySplit="1" topLeftCell="A2" activePane="bottomLeft" state="frozen"/>
      <selection activeCell="R25" sqref="R25"/>
      <selection pane="bottomLeft" activeCell="R25" sqref="R25"/>
    </sheetView>
  </sheetViews>
  <sheetFormatPr defaultRowHeight="14.35" x14ac:dyDescent="0.5"/>
  <cols>
    <col min="1" max="1" width="15.52734375" customWidth="1"/>
    <col min="2" max="2" width="15.41015625" customWidth="1"/>
    <col min="3" max="3" width="15.3515625" customWidth="1"/>
    <col min="4" max="4" width="15.1171875" customWidth="1"/>
    <col min="5" max="8" width="15.234375" customWidth="1"/>
    <col min="9" max="9" width="15.76171875" customWidth="1"/>
    <col min="10" max="10" width="15.234375" customWidth="1"/>
  </cols>
  <sheetData>
    <row r="1" spans="1:10" s="10" customFormat="1" ht="26.45" customHeight="1" x14ac:dyDescent="0.5">
      <c r="A1" s="131" t="str" cm="1">
        <f t="array" ref="A1">_xlfn._xlws.FILTER('Request Form'!B91:Q91,'Request Form'!B92:Q92=TRUE,"")</f>
        <v/>
      </c>
      <c r="B1" s="131"/>
      <c r="C1" s="131"/>
      <c r="D1" s="131"/>
      <c r="E1" s="131"/>
      <c r="F1" s="131"/>
      <c r="G1" s="131"/>
      <c r="H1" s="131"/>
      <c r="I1" s="131"/>
      <c r="J1" s="131"/>
    </row>
    <row r="2" spans="1:10" x14ac:dyDescent="0.5">
      <c r="B2" t="s">
        <v>454</v>
      </c>
    </row>
  </sheetData>
  <printOptions horizontalCentered="1" verticalCentered="1"/>
  <pageMargins left="0" right="0" top="0" bottom="0" header="0" footer="0"/>
  <pageSetup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DDB9A-06AE-4581-A5AC-7A521CC9803E}">
  <sheetPr codeName="Sheet4">
    <tabColor rgb="FFFFC000"/>
    <pageSetUpPr fitToPage="1"/>
  </sheetPr>
  <dimension ref="A1:AJ1987"/>
  <sheetViews>
    <sheetView zoomScale="50" zoomScaleNormal="50" zoomScaleSheetLayoutView="50" workbookViewId="0">
      <selection activeCell="N13" sqref="N13"/>
    </sheetView>
  </sheetViews>
  <sheetFormatPr defaultRowHeight="14.35" x14ac:dyDescent="0.5"/>
  <cols>
    <col min="1" max="12" width="40.76171875" style="32" customWidth="1"/>
    <col min="13" max="35" width="40.76171875" customWidth="1"/>
  </cols>
  <sheetData>
    <row r="1" spans="1:21" s="26" customFormat="1" ht="48.6" customHeight="1" thickBot="1" x14ac:dyDescent="0.55000000000000004">
      <c r="A1" s="871" t="s">
        <v>95</v>
      </c>
      <c r="B1" s="872"/>
      <c r="C1" s="872"/>
      <c r="D1" s="872"/>
      <c r="E1" s="872"/>
      <c r="F1" s="872"/>
      <c r="G1" s="872"/>
      <c r="H1" s="872"/>
      <c r="I1" s="872"/>
      <c r="J1" s="872"/>
      <c r="K1" s="872"/>
      <c r="L1" s="872"/>
      <c r="M1" s="872"/>
      <c r="N1" s="884" t="s">
        <v>332</v>
      </c>
      <c r="O1" s="885"/>
      <c r="P1" s="886"/>
      <c r="Q1" s="886"/>
      <c r="R1" s="886"/>
      <c r="S1" s="886"/>
      <c r="T1" s="886"/>
      <c r="U1" s="887"/>
    </row>
    <row r="2" spans="1:21" s="102" customFormat="1" ht="15" customHeight="1" thickBot="1" x14ac:dyDescent="0.6">
      <c r="A2" s="871"/>
      <c r="B2" s="872"/>
      <c r="C2" s="872"/>
      <c r="D2" s="872"/>
      <c r="E2" s="872"/>
      <c r="F2" s="872"/>
      <c r="G2" s="872"/>
      <c r="H2" s="872"/>
      <c r="I2" s="872"/>
      <c r="J2" s="872"/>
      <c r="K2" s="872"/>
      <c r="L2" s="872"/>
      <c r="M2" s="872"/>
      <c r="N2" s="891" t="s">
        <v>212</v>
      </c>
      <c r="O2" s="892"/>
      <c r="P2" s="99" t="str" cm="1">
        <f t="array" ref="P2:U2">_xlfn._xlws.FILTER(B3:G3,B4:G4=TRUE,"")</f>
        <v>Current</v>
      </c>
      <c r="Q2" s="100" t="str">
        <v>Principal</v>
      </c>
      <c r="R2" s="100" t="str">
        <v>Guardian</v>
      </c>
      <c r="S2" s="100" t="str">
        <v>Companion</v>
      </c>
      <c r="T2" s="100" t="str">
        <v>OneAmerica</v>
      </c>
      <c r="U2" s="101" t="str">
        <v>Pacific Life</v>
      </c>
    </row>
    <row r="3" spans="1:21" s="102" customFormat="1" ht="15" customHeight="1" thickBot="1" x14ac:dyDescent="0.6">
      <c r="A3" s="256"/>
      <c r="B3" s="294" t="s">
        <v>412</v>
      </c>
      <c r="C3" s="143" t="s">
        <v>71</v>
      </c>
      <c r="D3" s="143" t="s">
        <v>72</v>
      </c>
      <c r="E3" s="143" t="s">
        <v>73</v>
      </c>
      <c r="F3" s="143" t="s">
        <v>74</v>
      </c>
      <c r="G3" s="143" t="s">
        <v>515</v>
      </c>
      <c r="H3" s="256"/>
      <c r="I3" s="256"/>
      <c r="J3" s="256"/>
      <c r="K3" s="256"/>
      <c r="L3" s="256"/>
      <c r="N3" s="895"/>
      <c r="O3" s="896"/>
      <c r="P3" s="103"/>
      <c r="Q3" s="104"/>
      <c r="R3" s="104"/>
      <c r="S3" s="104"/>
      <c r="T3" s="104"/>
      <c r="U3" s="105"/>
    </row>
    <row r="4" spans="1:21" ht="15" customHeight="1" thickBot="1" x14ac:dyDescent="0.55000000000000004">
      <c r="A4" s="256"/>
      <c r="B4" s="234" t="b">
        <v>1</v>
      </c>
      <c r="C4" s="180" t="b">
        <f>V41</f>
        <v>1</v>
      </c>
      <c r="D4" s="180" t="b">
        <f>V42</f>
        <v>1</v>
      </c>
      <c r="E4" s="180" t="b">
        <f>V43</f>
        <v>1</v>
      </c>
      <c r="F4" s="180" t="b">
        <f>V44</f>
        <v>1</v>
      </c>
      <c r="G4" s="180" t="b">
        <f>V45</f>
        <v>1</v>
      </c>
      <c r="H4" s="256"/>
      <c r="I4" s="256"/>
      <c r="J4" s="256"/>
      <c r="K4" s="256"/>
      <c r="L4" s="256"/>
      <c r="N4" s="48" t="str">
        <f>"   Dental "&amp;T44</f>
        <v xml:space="preserve">   Dental </v>
      </c>
      <c r="O4" s="57" t="b">
        <f>'Analysis Tool'!D2</f>
        <v>0</v>
      </c>
      <c r="P4" s="97" t="e" cm="1">
        <f t="array" ref="P4:U4">IF(O44=TRUE,1/12*_xlfn._xlws.FILTER(Dental!D13:I13,'Data Generator'!B4:G4=TRUE,""),IF(Q44=TRUE,'Request Form'!K18/12*_xlfn._xlws.FILTER(Dental!D13:I13,'Data Generator'!B4:G4=TRUE,""),IF('Data Generator'!S44=TRUE, _xlfn._xlws.FILTER($N$38:$S$38,$B$4:$G$4=TRUE,""),_xlfn._xlws.FILTER(Dental!D13:I13/12,'Data Generator'!B4:G4=TRUE,""))))</f>
        <v>#VALUE!</v>
      </c>
      <c r="Q4" s="97">
        <v>0</v>
      </c>
      <c r="R4" s="97">
        <v>0</v>
      </c>
      <c r="S4" s="97">
        <v>0</v>
      </c>
      <c r="T4" s="97" t="e">
        <v>#REF!</v>
      </c>
      <c r="U4" s="183" t="e">
        <v>#REF!</v>
      </c>
    </row>
    <row r="5" spans="1:21" ht="15" customHeight="1" x14ac:dyDescent="0.5">
      <c r="A5" s="256"/>
      <c r="B5" s="256"/>
      <c r="C5" s="256"/>
      <c r="D5" s="256"/>
      <c r="E5" s="256"/>
      <c r="F5" s="256"/>
      <c r="G5" s="256"/>
      <c r="H5" s="256"/>
      <c r="I5" s="256"/>
      <c r="J5" s="256"/>
      <c r="K5" s="256"/>
      <c r="L5" s="256"/>
      <c r="N5" s="48" t="str">
        <f>"   Vision "&amp;T45</f>
        <v xml:space="preserve">   Vision </v>
      </c>
      <c r="O5" s="57" t="b">
        <f>'Analysis Tool'!D3</f>
        <v>0</v>
      </c>
      <c r="P5" s="52" t="e" cm="1">
        <f t="array" ref="P5:U5">IF(O45=TRUE,1/12*_xlfn._xlws.FILTER(Vision!D13:I13,'Data Generator'!$B$4:$G$4=TRUE,""),IF(Q45=TRUE,'Request Form'!K19/12*_xlfn._xlws.FILTER(Vision!D13:I13,'Data Generator'!$B$4:$G$4=TRUE,""),IF('Data Generator'!S45=TRUE,  _xlfn._xlws.FILTER($N$38:$S$38,$B$4:$G$4=TRUE,""),_xlfn._xlws.FILTER(Vision!D13:I13/12,'Data Generator'!$B$4:$G$4=TRUE,""))))</f>
        <v>#VALUE!</v>
      </c>
      <c r="Q5" s="52">
        <v>0</v>
      </c>
      <c r="R5" s="52">
        <v>0</v>
      </c>
      <c r="S5" s="52">
        <v>0</v>
      </c>
      <c r="T5" s="52" t="e">
        <v>#REF!</v>
      </c>
      <c r="U5" s="184" t="e">
        <v>#REF!</v>
      </c>
    </row>
    <row r="6" spans="1:21" ht="15" customHeight="1" x14ac:dyDescent="0.5">
      <c r="A6" s="871" t="s">
        <v>22</v>
      </c>
      <c r="B6" s="872"/>
      <c r="C6" s="872"/>
      <c r="D6" s="872"/>
      <c r="E6" s="872"/>
      <c r="F6" s="872"/>
      <c r="G6" s="872"/>
      <c r="H6" s="872"/>
      <c r="I6" s="872"/>
      <c r="J6" s="872"/>
      <c r="K6" s="872"/>
      <c r="L6" s="872"/>
      <c r="M6" s="872"/>
      <c r="N6" s="48" t="str">
        <f>"   Group Term Life "&amp;T46</f>
        <v xml:space="preserve">   Group Term Life </v>
      </c>
      <c r="O6" s="57" t="b">
        <f>'Analysis Tool'!D4</f>
        <v>0</v>
      </c>
      <c r="P6" s="52" cm="1">
        <f t="array" ref="P6:U6">IF(O46=TRUE,1/12*_xlfn._xlws.FILTER('Group Term Life'!D13:I13,'Data Generator'!$B$4:$G$4=TRUE,""),IF(Q46=TRUE,'Request Form'!K20/12*_xlfn._xlws.FILTER('Group Term Life'!D13:I13,'Data Generator'!$B$4:$G$4=TRUE,""),IF('Data Generator'!S46=TRUE, _xlfn._xlws.FILTER($N$38:$S$38,$B$4:$G$4=TRUE,""),_xlfn._xlws.FILTER('Group Term Life'!D13:I13/12,'Data Generator'!$B$4:$G$4=TRUE,""))))</f>
        <v>0</v>
      </c>
      <c r="Q6" s="52">
        <v>0</v>
      </c>
      <c r="R6" s="52">
        <v>0</v>
      </c>
      <c r="S6" s="52">
        <v>0</v>
      </c>
      <c r="T6" s="52">
        <v>0</v>
      </c>
      <c r="U6" s="184" t="e">
        <v>#REF!</v>
      </c>
    </row>
    <row r="7" spans="1:21" ht="15" customHeight="1" thickBot="1" x14ac:dyDescent="0.55000000000000004">
      <c r="A7" s="871"/>
      <c r="B7" s="872"/>
      <c r="C7" s="872"/>
      <c r="D7" s="872"/>
      <c r="E7" s="872"/>
      <c r="F7" s="872"/>
      <c r="G7" s="872"/>
      <c r="H7" s="872"/>
      <c r="I7" s="872"/>
      <c r="J7" s="872"/>
      <c r="K7" s="872"/>
      <c r="L7" s="872"/>
      <c r="M7" s="872"/>
      <c r="N7" s="48" t="s">
        <v>489</v>
      </c>
      <c r="O7" s="57" t="b">
        <f>'Analysis Tool'!D5</f>
        <v>0</v>
      </c>
      <c r="P7" s="52" t="str" cm="1">
        <f t="array" ref="P7:U7" xml:space="preserve"> _xlfn._xlws.FILTER($N$38:$S$38,$B$4:$G$4=TRUE,"")</f>
        <v xml:space="preserve">Voluntary  </v>
      </c>
      <c r="Q7" s="52" t="str">
        <v>Voluntary</v>
      </c>
      <c r="R7" s="52" t="str">
        <v>Voluntary</v>
      </c>
      <c r="S7" s="52" t="str">
        <v xml:space="preserve">Voluntary  </v>
      </c>
      <c r="T7" s="52" t="str">
        <v xml:space="preserve">Voluntary  </v>
      </c>
      <c r="U7" s="184" t="str">
        <v xml:space="preserve">Voluntary  </v>
      </c>
    </row>
    <row r="8" spans="1:21" ht="15" customHeight="1" thickBot="1" x14ac:dyDescent="0.55000000000000004">
      <c r="A8" s="865" t="s">
        <v>78</v>
      </c>
      <c r="B8" s="866"/>
      <c r="C8" s="866"/>
      <c r="D8" s="866"/>
      <c r="E8" s="866"/>
      <c r="F8" s="866"/>
      <c r="G8" s="867"/>
      <c r="H8" s="256"/>
      <c r="I8" s="256"/>
      <c r="J8" s="256"/>
      <c r="K8" s="256"/>
      <c r="L8" s="256"/>
      <c r="N8" s="48" t="str">
        <f>"   Group STD "&amp;T49</f>
        <v xml:space="preserve">   Group STD </v>
      </c>
      <c r="O8" s="57" t="b">
        <f>'Analysis Tool'!D7</f>
        <v>0</v>
      </c>
      <c r="P8" s="52" t="e" cm="1">
        <f t="array" ref="P8:U8">IF(O49=TRUE,1/12*_xlfn._xlws.FILTER(STD!D13:I13,'Data Generator'!$B$4:$G$4=TRUE,""),IF(Q49=TRUE,'Request Form'!K22/12*_xlfn._xlws.FILTER(STD!D13:I13,'Data Generator'!$B$4:$G$4=TRUE,""),IF('Data Generator'!S49=TRUE, _xlfn._xlws.FILTER($N$38:$S$38,$B$4:$G$4=TRUE,""),_xlfn._xlws.FILTER(STD!D13:I13/12,'Data Generator'!$B$4:$G$4=TRUE,""))))</f>
        <v>#VALUE!</v>
      </c>
      <c r="Q8" s="52">
        <v>0</v>
      </c>
      <c r="R8" s="52">
        <v>0</v>
      </c>
      <c r="S8" s="52">
        <v>0</v>
      </c>
      <c r="T8" s="52">
        <v>0</v>
      </c>
      <c r="U8" s="184">
        <v>0</v>
      </c>
    </row>
    <row r="9" spans="1:21" ht="15" customHeight="1" x14ac:dyDescent="0.5">
      <c r="A9" s="144" t="s">
        <v>80</v>
      </c>
      <c r="B9" s="223">
        <f>'Analysis Tool'!J18</f>
        <v>39.770000000000003</v>
      </c>
      <c r="C9" s="220">
        <f>'Analysis Tool'!B98</f>
        <v>36.700000000000003</v>
      </c>
      <c r="D9" s="220">
        <f>'Analysis Tool'!B262</f>
        <v>27.18</v>
      </c>
      <c r="E9" s="220">
        <f>'Analysis Tool'!B393</f>
        <v>31.34</v>
      </c>
      <c r="F9" s="224" t="e">
        <f>'Analysis Tool'!#REF!</f>
        <v>#REF!</v>
      </c>
      <c r="G9" s="225" t="e">
        <f>'Analysis Tool'!#REF!</f>
        <v>#REF!</v>
      </c>
      <c r="H9" s="256"/>
      <c r="I9" s="256"/>
      <c r="J9" s="256"/>
      <c r="K9" s="256"/>
      <c r="L9" s="256"/>
      <c r="N9" s="48" t="str">
        <f>"   Group LTD "&amp;T48</f>
        <v xml:space="preserve">   Group LTD </v>
      </c>
      <c r="O9" s="57" t="b">
        <f>'Analysis Tool'!D6</f>
        <v>0</v>
      </c>
      <c r="P9" s="52" t="e" cm="1">
        <f t="array" ref="P9:U9">IF(O48=TRUE,1/12*_xlfn._xlws.FILTER(LTD!D13:I13,'Data Generator'!$B$4:$G$4=TRUE,""),IF(Q48=TRUE,'Request Form'!K23/12*_xlfn._xlws.FILTER(LTD!D13:I13,'Data Generator'!$B$4:$G$4=TRUE,""),IF('Data Generator'!S48=TRUE, _xlfn._xlws.FILTER($N$38:$S$38,$B$4:$G$4=TRUE,""),_xlfn._xlws.FILTER(LTD!D13:I13,'Data Generator'!$B$4:$G$4=TRUE,""))))</f>
        <v>#VALUE!</v>
      </c>
      <c r="Q9" s="52">
        <v>0</v>
      </c>
      <c r="R9" s="52">
        <v>0</v>
      </c>
      <c r="S9" s="52">
        <v>0</v>
      </c>
      <c r="T9" s="52">
        <v>0</v>
      </c>
      <c r="U9" s="184">
        <v>0</v>
      </c>
    </row>
    <row r="10" spans="1:21" ht="15" customHeight="1" x14ac:dyDescent="0.5">
      <c r="A10" s="146" t="s">
        <v>82</v>
      </c>
      <c r="B10" s="223">
        <f>'Analysis Tool'!J19</f>
        <v>79.55</v>
      </c>
      <c r="C10" s="220">
        <f>'Analysis Tool'!B99</f>
        <v>66.680000000000007</v>
      </c>
      <c r="D10" s="220">
        <f>'Analysis Tool'!B263</f>
        <v>55.16</v>
      </c>
      <c r="E10" s="220">
        <f>'Analysis Tool'!B394</f>
        <v>62.68</v>
      </c>
      <c r="F10" s="220" t="e">
        <f>'Analysis Tool'!#REF!</f>
        <v>#REF!</v>
      </c>
      <c r="G10" s="95" t="e">
        <f>'Analysis Tool'!#REF!</f>
        <v>#REF!</v>
      </c>
      <c r="H10" s="256"/>
      <c r="I10" s="256"/>
      <c r="J10" s="256"/>
      <c r="K10" s="256"/>
      <c r="L10" s="256"/>
      <c r="N10" s="48" t="str">
        <f>"   Accident "&amp;T51</f>
        <v xml:space="preserve">   Accident </v>
      </c>
      <c r="O10" s="57" t="b">
        <f>'Analysis Tool'!D9</f>
        <v>0</v>
      </c>
      <c r="P10" s="52" cm="1">
        <f t="array" ref="P10:U10">IF(O51=TRUE,1/12*_xlfn._xlws.FILTER(Accident!D13:I13,'Data Generator'!$B$4:$G$4=TRUE,""),IF(Q51=TRUE,'Request Form'!K24/12*_xlfn._xlws.FILTER(Accident!D13:I13,'Data Generator'!$B$4:$G$4=TRUE,""),IF('Data Generator'!S51=TRUE,  _xlfn._xlws.FILTER($N$38:$S$38,$B$4:$G$4=TRUE,""),_xlfn._xlws.FILTER(Accident!D13:I13/12,'Data Generator'!$B$4:$G$4=TRUE,""))))</f>
        <v>0</v>
      </c>
      <c r="Q10" s="52">
        <v>0</v>
      </c>
      <c r="R10" s="52">
        <v>0</v>
      </c>
      <c r="S10" s="52">
        <v>0</v>
      </c>
      <c r="T10" s="52" t="e">
        <v>#REF!</v>
      </c>
      <c r="U10" s="184" t="e">
        <v>#REF!</v>
      </c>
    </row>
    <row r="11" spans="1:21" ht="15" customHeight="1" x14ac:dyDescent="0.5">
      <c r="A11" s="146" t="s">
        <v>84</v>
      </c>
      <c r="B11" s="223" t="str">
        <f>'Analysis Tool'!J20</f>
        <v>NA</v>
      </c>
      <c r="C11" s="220">
        <f>'Analysis Tool'!B100</f>
        <v>76.55</v>
      </c>
      <c r="D11" s="220">
        <f>'Analysis Tool'!B264</f>
        <v>80.55</v>
      </c>
      <c r="E11" s="220">
        <f>'Analysis Tool'!B395</f>
        <v>77.06</v>
      </c>
      <c r="F11" s="220" t="e">
        <f>'Analysis Tool'!#REF!</f>
        <v>#REF!</v>
      </c>
      <c r="G11" s="95" t="e">
        <f>'Analysis Tool'!#REF!</f>
        <v>#REF!</v>
      </c>
      <c r="H11" s="256"/>
      <c r="I11" s="256"/>
      <c r="J11" s="256"/>
      <c r="K11" s="256"/>
      <c r="L11" s="256"/>
      <c r="N11" s="48" t="str">
        <f>"   Critical Illness "&amp;T50</f>
        <v xml:space="preserve">   Critical Illness </v>
      </c>
      <c r="O11" s="57" t="b">
        <f>'Analysis Tool'!D8</f>
        <v>0</v>
      </c>
      <c r="P11" s="52" t="e" cm="1">
        <f t="array" ref="P11">IF(O50=TRUE,1/12*_xlfn._xlws.FILTER('Critical Illness'!#REF!,'Data Generator'!$B$4:$G$4=TRUE,""),IF(Q50=TRUE,'Request Form'!K26/12*_xlfn._xlws.FILTER('Critical Illness'!#REF!,'Data Generator'!$B$4:$G$4=TRUE,""),IF('Data Generator'!S50=TRUE,  _xlfn._xlws.FILTER($N$38:$S$38,$B$4:$G$4=TRUE,""),_xlfn._xlws.FILTER('Critical Illness'!#REF!/12,'Data Generator'!$B$4:$G$4=TRUE,""))))</f>
        <v>#REF!</v>
      </c>
      <c r="Q11" s="52"/>
      <c r="R11" s="52"/>
      <c r="S11" s="52"/>
      <c r="T11" s="52"/>
      <c r="U11" s="184"/>
    </row>
    <row r="12" spans="1:21" ht="15" customHeight="1" x14ac:dyDescent="0.5">
      <c r="A12" s="146" t="s">
        <v>85</v>
      </c>
      <c r="B12" s="223">
        <f>'Analysis Tool'!J21</f>
        <v>149.5</v>
      </c>
      <c r="C12" s="220">
        <f>'Analysis Tool'!B101</f>
        <v>111.31</v>
      </c>
      <c r="D12" s="220">
        <f>'Analysis Tool'!B265</f>
        <v>116.75</v>
      </c>
      <c r="E12" s="220">
        <f>'Analysis Tool'!B396</f>
        <v>108.4</v>
      </c>
      <c r="F12" s="220" t="e">
        <f>'Analysis Tool'!#REF!</f>
        <v>#REF!</v>
      </c>
      <c r="G12" s="95" t="e">
        <f>'Analysis Tool'!#REF!</f>
        <v>#REF!</v>
      </c>
      <c r="H12" s="256"/>
      <c r="I12" s="256"/>
      <c r="J12" s="256"/>
      <c r="K12" s="256"/>
      <c r="L12" s="256"/>
      <c r="N12" s="48" t="str">
        <f>"   Cancer "&amp;T52</f>
        <v xml:space="preserve">   Cancer </v>
      </c>
      <c r="O12" s="57" t="b">
        <f>'Analysis Tool'!D10</f>
        <v>0</v>
      </c>
      <c r="P12" s="52">
        <f>P28/12</f>
        <v>0</v>
      </c>
      <c r="Q12" s="52"/>
      <c r="R12" s="52"/>
      <c r="S12" s="52"/>
      <c r="T12" s="52"/>
      <c r="U12" s="184"/>
    </row>
    <row r="13" spans="1:21" ht="15" customHeight="1" thickBot="1" x14ac:dyDescent="0.55000000000000004">
      <c r="A13" s="147" t="s">
        <v>96</v>
      </c>
      <c r="B13" s="223" t="str">
        <f>'Analysis Tool'!J22</f>
        <v>Not Provided</v>
      </c>
      <c r="C13" s="220" t="str">
        <f>'Analysis Tool'!B102</f>
        <v>2 Years</v>
      </c>
      <c r="D13" s="220" t="str">
        <f>'Analysis Tool'!B266</f>
        <v xml:space="preserve">2 years </v>
      </c>
      <c r="E13" s="220" t="str">
        <f>'Analysis Tool'!B509</f>
        <v>2 years</v>
      </c>
      <c r="F13" s="227" t="e">
        <f>'Analysis Tool'!#REF!</f>
        <v>#REF!</v>
      </c>
      <c r="G13" s="228" t="e">
        <f>'Analysis Tool'!#REF!</f>
        <v>#REF!</v>
      </c>
      <c r="H13" s="256"/>
      <c r="I13" s="256"/>
      <c r="J13" s="256"/>
      <c r="K13" s="256"/>
      <c r="L13" s="256"/>
      <c r="N13" s="48" t="str">
        <f>"   Hospital Indemnity "&amp;T53</f>
        <v xml:space="preserve">   Hospital Indemnity </v>
      </c>
      <c r="O13" s="57" t="b">
        <f>'Analysis Tool'!D11</f>
        <v>0</v>
      </c>
      <c r="P13" s="52">
        <f>P29/12</f>
        <v>0</v>
      </c>
      <c r="Q13" s="52"/>
      <c r="R13" s="52"/>
      <c r="S13" s="52"/>
      <c r="T13" s="52"/>
      <c r="U13" s="184"/>
    </row>
    <row r="14" spans="1:21" ht="15" customHeight="1" thickBot="1" x14ac:dyDescent="0.55000000000000004">
      <c r="A14" s="865" t="s">
        <v>179</v>
      </c>
      <c r="B14" s="866"/>
      <c r="C14" s="866"/>
      <c r="D14" s="866"/>
      <c r="E14" s="866"/>
      <c r="F14" s="866"/>
      <c r="G14" s="867"/>
      <c r="H14" s="256"/>
      <c r="I14" s="256"/>
      <c r="J14" s="256"/>
      <c r="K14" s="256"/>
      <c r="L14" s="256"/>
      <c r="N14" s="48" t="str">
        <f>"   Executive IDI "&amp;T54</f>
        <v xml:space="preserve">   Executive IDI </v>
      </c>
      <c r="O14" s="57" t="b">
        <f>'Analysis Tool'!D12</f>
        <v>0</v>
      </c>
      <c r="P14" s="52">
        <f>P30/12</f>
        <v>0</v>
      </c>
      <c r="Q14" s="52"/>
      <c r="R14" s="52"/>
      <c r="S14" s="52"/>
      <c r="T14" s="52"/>
      <c r="U14" s="184"/>
    </row>
    <row r="15" spans="1:21" ht="15" customHeight="1" thickBot="1" x14ac:dyDescent="0.55000000000000004">
      <c r="A15" s="144" t="s">
        <v>2</v>
      </c>
      <c r="B15" s="210" t="str">
        <f>'Analysis Tool'!J33</f>
        <v>$0/25/25</v>
      </c>
      <c r="C15" s="220" t="str">
        <f>'Analysis Tool'!B170</f>
        <v>$0/25/25</v>
      </c>
      <c r="D15" s="213" t="str">
        <f>'Analysis Tool'!B337</f>
        <v>$0/$25/$25</v>
      </c>
      <c r="E15" s="213" t="str">
        <f>'Analysis Tool'!B383</f>
        <v>$0/25/25</v>
      </c>
      <c r="F15" s="211" t="e">
        <f>'Analysis Tool'!#REF!</f>
        <v>#REF!</v>
      </c>
      <c r="G15" s="191" t="e">
        <f>'Analysis Tool'!#REF!</f>
        <v>#REF!</v>
      </c>
      <c r="H15" s="256"/>
      <c r="I15" s="256"/>
      <c r="J15" s="256"/>
      <c r="K15" s="256"/>
      <c r="L15" s="256"/>
      <c r="N15" s="124" t="s">
        <v>488</v>
      </c>
      <c r="O15" s="57" t="b">
        <f>O31</f>
        <v>0</v>
      </c>
      <c r="P15" s="52" t="str" cm="1">
        <f t="array" ref="P15:U15" xml:space="preserve"> _xlfn._xlws.FILTER($N$37:$S$37,$B$4:$G$4=TRUE,"")</f>
        <v>NA</v>
      </c>
      <c r="Q15" s="52" t="str">
        <v>Free (EE only)</v>
      </c>
      <c r="R15" s="52" t="str">
        <v>Free (EE only)</v>
      </c>
      <c r="S15" s="52" t="str">
        <v>Free (EE only)</v>
      </c>
      <c r="T15" s="52" t="str">
        <v>Free (EE only)</v>
      </c>
      <c r="U15" s="184" t="str">
        <v>Free (EE only)</v>
      </c>
    </row>
    <row r="16" spans="1:21" s="34" customFormat="1" ht="15" customHeight="1" thickBot="1" x14ac:dyDescent="0.45">
      <c r="A16" s="146" t="s">
        <v>98</v>
      </c>
      <c r="B16" s="210">
        <f>'Analysis Tool'!J34</f>
        <v>1</v>
      </c>
      <c r="C16" s="258">
        <f>'Analysis Tool'!B171</f>
        <v>1</v>
      </c>
      <c r="D16" s="258">
        <f>'Analysis Tool'!B334</f>
        <v>1</v>
      </c>
      <c r="E16" s="258">
        <f>'Analysis Tool'!B384</f>
        <v>1</v>
      </c>
      <c r="F16" s="230" t="e">
        <f>'Analysis Tool'!#REF!</f>
        <v>#REF!</v>
      </c>
      <c r="G16" s="231" t="e">
        <f>'Analysis Tool'!#REF!</f>
        <v>#REF!</v>
      </c>
      <c r="H16" s="256"/>
      <c r="I16" s="256"/>
      <c r="J16" s="256"/>
      <c r="K16" s="256"/>
      <c r="L16" s="256"/>
      <c r="N16" s="53" t="s">
        <v>386</v>
      </c>
      <c r="O16" s="126" t="b">
        <v>1</v>
      </c>
      <c r="P16" s="54" t="s">
        <v>214</v>
      </c>
      <c r="Q16" s="54" t="s">
        <v>214</v>
      </c>
      <c r="R16" s="54" t="s">
        <v>214</v>
      </c>
      <c r="S16" s="54" t="s">
        <v>214</v>
      </c>
      <c r="T16" s="54" t="s">
        <v>214</v>
      </c>
      <c r="U16" s="185" t="s">
        <v>214</v>
      </c>
    </row>
    <row r="17" spans="1:21" ht="15" customHeight="1" thickBot="1" x14ac:dyDescent="0.55000000000000004">
      <c r="A17" s="146" t="s">
        <v>99</v>
      </c>
      <c r="B17" s="210">
        <f>'Analysis Tool'!J35</f>
        <v>1</v>
      </c>
      <c r="C17" s="258">
        <f>'Analysis Tool'!B172</f>
        <v>1</v>
      </c>
      <c r="D17" s="258">
        <f>'Analysis Tool'!B335</f>
        <v>1</v>
      </c>
      <c r="E17" s="258">
        <f>'Analysis Tool'!B385</f>
        <v>0.8</v>
      </c>
      <c r="F17" s="230" t="e">
        <f>'Analysis Tool'!#REF!</f>
        <v>#REF!</v>
      </c>
      <c r="G17" s="231" t="e">
        <f>'Analysis Tool'!#REF!</f>
        <v>#REF!</v>
      </c>
      <c r="H17" s="256"/>
      <c r="I17" s="256"/>
      <c r="J17" s="256"/>
      <c r="K17" s="256"/>
      <c r="L17" s="256"/>
      <c r="N17" s="125" t="s">
        <v>487</v>
      </c>
      <c r="O17" s="126" t="b">
        <v>1</v>
      </c>
      <c r="P17" s="98">
        <f>SUMIF($O$4:$O$14,"&lt;&gt;FALSE",P4:P14)</f>
        <v>0</v>
      </c>
      <c r="Q17" s="98">
        <f t="shared" ref="Q17:U17" si="0">SUMIF($O$4:$O$14,"&lt;&gt;FALSE",Q4:Q14)</f>
        <v>0</v>
      </c>
      <c r="R17" s="98">
        <f t="shared" si="0"/>
        <v>0</v>
      </c>
      <c r="S17" s="98">
        <f t="shared" si="0"/>
        <v>0</v>
      </c>
      <c r="T17" s="98">
        <f t="shared" si="0"/>
        <v>0</v>
      </c>
      <c r="U17" s="186">
        <f t="shared" si="0"/>
        <v>0</v>
      </c>
    </row>
    <row r="18" spans="1:21" s="102" customFormat="1" ht="15" customHeight="1" thickBot="1" x14ac:dyDescent="0.6">
      <c r="A18" s="146" t="s">
        <v>100</v>
      </c>
      <c r="B18" s="210">
        <f>'Analysis Tool'!J36</f>
        <v>0.5</v>
      </c>
      <c r="C18" s="258">
        <f>'Analysis Tool'!B173</f>
        <v>0.5</v>
      </c>
      <c r="D18" s="258">
        <f>'Analysis Tool'!B336</f>
        <v>0.5</v>
      </c>
      <c r="E18" s="258">
        <f>'Analysis Tool'!B386</f>
        <v>0.5</v>
      </c>
      <c r="F18" s="230" t="e">
        <f>'Analysis Tool'!#REF!</f>
        <v>#REF!</v>
      </c>
      <c r="G18" s="231" t="e">
        <f>'Analysis Tool'!#REF!</f>
        <v>#REF!</v>
      </c>
      <c r="H18" s="256"/>
      <c r="I18" s="256"/>
      <c r="J18" s="256"/>
      <c r="K18" s="256"/>
      <c r="L18" s="256"/>
      <c r="N18" s="891" t="s">
        <v>213</v>
      </c>
      <c r="O18" s="894"/>
      <c r="P18" s="99" t="str" cm="1">
        <f t="array" ref="P18:U18">_xlfn._xlws.FILTER(B3:G3,B4:G4=TRUE,"")</f>
        <v>Current</v>
      </c>
      <c r="Q18" s="100" t="str">
        <v>Principal</v>
      </c>
      <c r="R18" s="100" t="str">
        <v>Guardian</v>
      </c>
      <c r="S18" s="100" t="str">
        <v>Companion</v>
      </c>
      <c r="T18" s="100" t="str">
        <v>OneAmerica</v>
      </c>
      <c r="U18" s="101" t="str">
        <v>Pacific Life</v>
      </c>
    </row>
    <row r="19" spans="1:21" s="102" customFormat="1" ht="15" customHeight="1" thickBot="1" x14ac:dyDescent="0.6">
      <c r="A19" s="146" t="s">
        <v>92</v>
      </c>
      <c r="B19" s="210">
        <f>'Analysis Tool'!J37</f>
        <v>1500</v>
      </c>
      <c r="C19" s="213">
        <f>'Analysis Tool'!B174</f>
        <v>1500</v>
      </c>
      <c r="D19" s="213">
        <f>'Analysis Tool'!B338</f>
        <v>1500</v>
      </c>
      <c r="E19" s="220">
        <f>'Analysis Tool'!B388</f>
        <v>1500</v>
      </c>
      <c r="F19" s="220" t="e">
        <f xml:space="preserve"> 'Analysis Tool'!#REF!</f>
        <v>#REF!</v>
      </c>
      <c r="G19" s="95" t="e">
        <f xml:space="preserve"> 'Analysis Tool'!#REF!</f>
        <v>#REF!</v>
      </c>
      <c r="H19" s="256"/>
      <c r="I19" s="256"/>
      <c r="J19" s="256"/>
      <c r="K19" s="256"/>
      <c r="L19" s="256"/>
      <c r="N19" s="895"/>
      <c r="O19" s="896"/>
      <c r="P19" s="103"/>
      <c r="Q19" s="104"/>
      <c r="R19" s="104"/>
      <c r="S19" s="104"/>
      <c r="T19" s="104"/>
      <c r="U19" s="105"/>
    </row>
    <row r="20" spans="1:21" ht="15" customHeight="1" thickBot="1" x14ac:dyDescent="0.55000000000000004">
      <c r="A20" s="146" t="s">
        <v>168</v>
      </c>
      <c r="B20" s="210">
        <f>'Analysis Tool'!J38</f>
        <v>1000</v>
      </c>
      <c r="C20" s="213" t="str">
        <f>'Analysis Tool'!B175</f>
        <v>50% of maximum benefit or $1,000</v>
      </c>
      <c r="D20" s="295">
        <f>'Analysis Tool'!B339</f>
        <v>1250</v>
      </c>
      <c r="E20" s="220" t="str">
        <f>'Analysis Tool'!B389</f>
        <v>NA</v>
      </c>
      <c r="F20" s="220" t="e">
        <f>'Analysis Tool'!#REF!</f>
        <v>#REF!</v>
      </c>
      <c r="G20" s="95" t="e">
        <f>'Analysis Tool'!#REF!</f>
        <v>#REF!</v>
      </c>
      <c r="H20" s="256"/>
      <c r="I20" s="256"/>
      <c r="J20" s="256"/>
      <c r="K20" s="256"/>
      <c r="L20" s="256"/>
      <c r="N20" s="48" t="str">
        <f t="shared" ref="N20:N23" si="1">N4</f>
        <v xml:space="preserve">   Dental </v>
      </c>
      <c r="O20" s="57" t="b">
        <f>'Analysis Tool'!D2</f>
        <v>0</v>
      </c>
      <c r="P20" s="97" t="e" cm="1">
        <f t="array" ref="P20:U20">IF(O44=TRUE,1*_xlfn._xlws.FILTER(Dental!D13:I13,'Data Generator'!B4:G4=TRUE,""),IF(Q44=TRUE,'Request Form'!K18*_xlfn._xlws.FILTER(Dental!D13:I13,'Data Generator'!B4:G4=TRUE,""),IF('Data Generator'!S44=TRUE, _xlfn._xlws.FILTER($N$38:$S$38,$B$4:$G$4=TRUE,""),_xlfn._xlws.FILTER(Dental!D13:I13,'Data Generator'!B4:G4=TRUE,""))))</f>
        <v>#VALUE!</v>
      </c>
      <c r="Q20" s="97">
        <v>0</v>
      </c>
      <c r="R20" s="97">
        <v>0</v>
      </c>
      <c r="S20" s="97">
        <v>0</v>
      </c>
      <c r="T20" s="97" t="e">
        <v>#REF!</v>
      </c>
      <c r="U20" s="183" t="e">
        <v>#REF!</v>
      </c>
    </row>
    <row r="21" spans="1:21" ht="15" customHeight="1" thickBot="1" x14ac:dyDescent="0.55000000000000004">
      <c r="A21" s="146" t="str">
        <f>Dental!B23</f>
        <v>Waiting Period</v>
      </c>
      <c r="B21" s="210" t="str">
        <f>'Analysis Tool'!J39</f>
        <v>See Proposal</v>
      </c>
      <c r="C21" s="220" t="str">
        <f>'Analysis Tool'!B176</f>
        <v>None</v>
      </c>
      <c r="D21" s="220" t="str">
        <f>'Analysis Tool'!B340</f>
        <v>See Proposal</v>
      </c>
      <c r="E21" s="220" t="str">
        <f>'Analysis Tool'!B387</f>
        <v>None</v>
      </c>
      <c r="F21" s="220" t="e">
        <f>'Analysis Tool'!#REF!</f>
        <v>#REF!</v>
      </c>
      <c r="G21" s="95" t="e">
        <f>'Analysis Tool'!#REF!</f>
        <v>#REF!</v>
      </c>
      <c r="H21" s="256"/>
      <c r="I21" s="256"/>
      <c r="J21" s="256"/>
      <c r="K21" s="256"/>
      <c r="L21" s="256"/>
      <c r="N21" s="48" t="str">
        <f t="shared" si="1"/>
        <v xml:space="preserve">   Vision </v>
      </c>
      <c r="O21" s="57" t="b">
        <f>'Analysis Tool'!D3</f>
        <v>0</v>
      </c>
      <c r="P21" s="97" t="e" cm="1">
        <f t="array" ref="P21:U21">IF(O45=TRUE,1*_xlfn._xlws.FILTER(Vision!D13:I13,'Data Generator'!$B$4:$G$4=TRUE,""),IF(Q45=TRUE,'Request Form'!K19*_xlfn._xlws.FILTER(Vision!D13:I13,'Data Generator'!$B$4:$G$4=TRUE,""),IF('Data Generator'!S45=TRUE,  _xlfn._xlws.FILTER($N$38:$S$38,$B$4:$G$4=TRUE,""),_xlfn._xlws.FILTER(Vision!D13:I13,'Data Generator'!$B$4:$G$4=TRUE,""))))</f>
        <v>#VALUE!</v>
      </c>
      <c r="Q21" s="97">
        <v>0</v>
      </c>
      <c r="R21" s="52">
        <v>0</v>
      </c>
      <c r="S21" s="52">
        <v>0</v>
      </c>
      <c r="T21" s="52" t="e">
        <v>#REF!</v>
      </c>
      <c r="U21" s="184" t="e">
        <v>#REF!</v>
      </c>
    </row>
    <row r="22" spans="1:21" ht="15" customHeight="1" thickBot="1" x14ac:dyDescent="0.55000000000000004">
      <c r="A22" s="146" t="str">
        <f>Dental!B24</f>
        <v>Orthodontia (Y/N)</v>
      </c>
      <c r="B22" s="210" t="str">
        <f>'Analysis Tool'!J40</f>
        <v>Y- 50%</v>
      </c>
      <c r="C22" s="220" t="str">
        <f>'Analysis Tool'!B177</f>
        <v>N</v>
      </c>
      <c r="D22" s="258" t="str">
        <f>'Analysis Tool'!B341</f>
        <v>Y-50%</v>
      </c>
      <c r="E22" s="220" t="str">
        <f>'Analysis Tool'!B390</f>
        <v>Y</v>
      </c>
      <c r="F22" s="220" t="e">
        <f>'Analysis Tool'!#REF!</f>
        <v>#REF!</v>
      </c>
      <c r="G22" s="95" t="e">
        <f>'Analysis Tool'!#REF!</f>
        <v>#REF!</v>
      </c>
      <c r="H22" s="256"/>
      <c r="I22" s="256"/>
      <c r="J22" s="256"/>
      <c r="K22" s="256"/>
      <c r="L22" s="256"/>
      <c r="N22" s="48" t="str">
        <f t="shared" si="1"/>
        <v xml:space="preserve">   Group Term Life </v>
      </c>
      <c r="O22" s="57" t="b">
        <f>'Analysis Tool'!D4</f>
        <v>0</v>
      </c>
      <c r="P22" s="97" cm="1">
        <f t="array" ref="P22:U22">IF(O46=TRUE,1*_xlfn._xlws.FILTER('Group Term Life'!D13:I13,'Data Generator'!$B$4:$G$4=TRUE,""),IF(Q46=TRUE,'Request Form'!K20*_xlfn._xlws.FILTER('Group Term Life'!D13:I13,'Data Generator'!$B$4:$G$4=TRUE,""),IF('Data Generator'!S46=TRUE, _xlfn._xlws.FILTER($N$38:$S$38,$B$4:$G$4=TRUE,""),_xlfn._xlws.FILTER('Group Term Life'!D13:I13,'Data Generator'!$B$4:$G$4=TRUE,""))))</f>
        <v>0</v>
      </c>
      <c r="Q22" s="97">
        <v>0</v>
      </c>
      <c r="R22" s="52">
        <v>0</v>
      </c>
      <c r="S22" s="52">
        <v>0</v>
      </c>
      <c r="T22" s="52">
        <v>0</v>
      </c>
      <c r="U22" s="184" t="e">
        <v>#REF!</v>
      </c>
    </row>
    <row r="23" spans="1:21" ht="15" customHeight="1" thickBot="1" x14ac:dyDescent="0.55000000000000004">
      <c r="A23" s="146" t="str">
        <f>Dental!B25</f>
        <v>Ortho Lifetime Max</v>
      </c>
      <c r="B23" s="210" t="str">
        <f>'Analysis Tool'!J41</f>
        <v>See Proposal</v>
      </c>
      <c r="C23" s="220" t="str">
        <f>'Analysis Tool'!B178</f>
        <v>NA</v>
      </c>
      <c r="D23" s="258">
        <f>'Analysis Tool'!B342</f>
        <v>1500</v>
      </c>
      <c r="E23" s="220">
        <f>'Analysis Tool'!B391</f>
        <v>1500</v>
      </c>
      <c r="F23" s="220" t="e">
        <f>'Analysis Tool'!#REF!</f>
        <v>#REF!</v>
      </c>
      <c r="G23" s="95" t="e">
        <f>'Analysis Tool'!#REF!</f>
        <v>#REF!</v>
      </c>
      <c r="H23" s="256"/>
      <c r="I23" s="256"/>
      <c r="J23" s="256"/>
      <c r="K23" s="256"/>
      <c r="L23" s="256"/>
      <c r="N23" s="48" t="str">
        <f t="shared" si="1"/>
        <v xml:space="preserve">   Voluntary Term Life</v>
      </c>
      <c r="O23" s="57" t="b">
        <f>'Analysis Tool'!D5</f>
        <v>0</v>
      </c>
      <c r="P23" s="52" t="str" cm="1">
        <f t="array" ref="P23:U23" xml:space="preserve"> _xlfn._xlws.FILTER($N$38:$S$38,$B$4:$G$4=TRUE,"")</f>
        <v xml:space="preserve">Voluntary  </v>
      </c>
      <c r="Q23" s="52" t="str">
        <v>Voluntary</v>
      </c>
      <c r="R23" s="52" t="str">
        <v>Voluntary</v>
      </c>
      <c r="S23" s="52" t="str">
        <v xml:space="preserve">Voluntary  </v>
      </c>
      <c r="T23" s="52" t="str">
        <v xml:space="preserve">Voluntary  </v>
      </c>
      <c r="U23" s="184" t="str">
        <v xml:space="preserve">Voluntary  </v>
      </c>
    </row>
    <row r="24" spans="1:21" ht="15" customHeight="1" thickBot="1" x14ac:dyDescent="0.55000000000000004">
      <c r="A24" s="147" t="str">
        <f>Dental!B26</f>
        <v>Ortho Waiting Period</v>
      </c>
      <c r="B24" s="210" t="str">
        <f>'Analysis Tool'!J42</f>
        <v>See Proposal</v>
      </c>
      <c r="C24" s="220" t="str">
        <f>'Analysis Tool'!B179</f>
        <v>NA</v>
      </c>
      <c r="D24" s="258" t="str">
        <f>'Analysis Tool'!B343</f>
        <v>See Proposal</v>
      </c>
      <c r="E24" s="220" t="str">
        <f>'Analysis Tool'!B392</f>
        <v>None</v>
      </c>
      <c r="F24" s="222" t="e">
        <f>'Analysis Tool'!#REF!</f>
        <v>#REF!</v>
      </c>
      <c r="G24" s="50" t="e">
        <f>'Analysis Tool'!#REF!</f>
        <v>#REF!</v>
      </c>
      <c r="H24" s="256"/>
      <c r="I24" s="256"/>
      <c r="J24" s="256"/>
      <c r="K24" s="256"/>
      <c r="L24" s="256"/>
      <c r="N24" s="48" t="str">
        <f t="shared" ref="N24:N30" si="2">N8</f>
        <v xml:space="preserve">   Group STD </v>
      </c>
      <c r="O24" s="57" t="b">
        <f>'Analysis Tool'!D7</f>
        <v>0</v>
      </c>
      <c r="P24" s="52" t="e" cm="1">
        <f t="array" ref="P24:U24">IF(O49=TRUE,1*_xlfn._xlws.FILTER(STD!D13:I13,'Data Generator'!$B$4:$G$4=TRUE,""),IF(Q49=TRUE,'Request Form'!K22*_xlfn._xlws.FILTER(STD!D13:I13,'Data Generator'!$B$4:$G$4=TRUE,""),IF('Data Generator'!S49=TRUE, _xlfn._xlws.FILTER(N38:S38,$B$4:$G$4=TRUE,""),_xlfn._xlws.FILTER(STD!D13:I13,'Data Generator'!$B$4:$G$4=TRUE,""))))</f>
        <v>#VALUE!</v>
      </c>
      <c r="Q24" s="52">
        <v>0</v>
      </c>
      <c r="R24" s="52">
        <v>0</v>
      </c>
      <c r="S24" s="52">
        <v>0</v>
      </c>
      <c r="T24" s="52">
        <v>0</v>
      </c>
      <c r="U24" s="184">
        <v>0</v>
      </c>
    </row>
    <row r="25" spans="1:21" ht="15" customHeight="1" thickBot="1" x14ac:dyDescent="0.55000000000000004">
      <c r="A25" s="865" t="str">
        <f>Dental!D27</f>
        <v>Participation</v>
      </c>
      <c r="B25" s="866"/>
      <c r="C25" s="866"/>
      <c r="D25" s="866"/>
      <c r="E25" s="866"/>
      <c r="F25" s="866"/>
      <c r="G25" s="867"/>
      <c r="H25" s="256"/>
      <c r="I25" s="256"/>
      <c r="J25" s="256"/>
      <c r="K25" s="256"/>
      <c r="L25" s="256"/>
      <c r="N25" s="48" t="str">
        <f t="shared" si="2"/>
        <v xml:space="preserve">   Group LTD </v>
      </c>
      <c r="O25" s="57" t="b">
        <f>'Analysis Tool'!D6</f>
        <v>0</v>
      </c>
      <c r="P25" s="52" t="e" cm="1">
        <f t="array" ref="P25:U25">IF(O48=TRUE,1*_xlfn._xlws.FILTER(LTD!D13:I13,'Data Generator'!$B$4:$G$4=TRUE,""),IF(Q48=TRUE,'Request Form'!K22*_xlfn._xlws.FILTER(LTD!D13:I13,'Data Generator'!$B$4:$G$4=TRUE,""),IF('Data Generator'!S48=TRUE, _xlfn._xlws.FILTER(N38:S38,$B$4:$G$4=TRUE,""),_xlfn._xlws.FILTER(LTD!D13:I13,'Data Generator'!$B$4:$G$4=TRUE,""))))</f>
        <v>#VALUE!</v>
      </c>
      <c r="Q25" s="52">
        <v>0</v>
      </c>
      <c r="R25" s="52">
        <v>0</v>
      </c>
      <c r="S25" s="52">
        <v>0</v>
      </c>
      <c r="T25" s="52">
        <v>0</v>
      </c>
      <c r="U25" s="184">
        <v>0</v>
      </c>
    </row>
    <row r="26" spans="1:21" ht="15" customHeight="1" x14ac:dyDescent="0.5">
      <c r="A26" s="142" t="str">
        <f>Dental!B29</f>
        <v>Minimum Participation</v>
      </c>
      <c r="B26" s="210" t="str">
        <f>'Analysis Tool'!J43</f>
        <v>20% or 5 lives</v>
      </c>
      <c r="C26" s="220" t="str">
        <f>'Analysis Tool'!B180</f>
        <v>20% or 5 lives</v>
      </c>
      <c r="D26" s="220" t="str">
        <f>'Analysis Tool'!B344</f>
        <v>Contributory- Assumes 99%</v>
      </c>
      <c r="E26" s="220" t="str">
        <f>'Analysis Tool'!B508</f>
        <v>10+ eligible Lives</v>
      </c>
      <c r="F26" s="211" t="e">
        <f>'Analysis Tool'!#REF!</f>
        <v>#REF!</v>
      </c>
      <c r="G26" s="191" t="e">
        <f>'Analysis Tool'!#REF!</f>
        <v>#REF!</v>
      </c>
      <c r="H26" s="256"/>
      <c r="I26" s="256"/>
      <c r="J26" s="256"/>
      <c r="K26" s="256"/>
      <c r="L26" s="256"/>
      <c r="N26" s="48" t="str">
        <f t="shared" si="2"/>
        <v xml:space="preserve">   Accident </v>
      </c>
      <c r="O26" s="57" t="b">
        <f>'Analysis Tool'!D9</f>
        <v>0</v>
      </c>
      <c r="P26" s="52" cm="1">
        <f t="array" ref="P26:U26">IF(O51=TRUE,1*_xlfn._xlws.FILTER(Accident!D13:I13,'Data Generator'!$B$4:$G$4=TRUE,""),IF(Q51=TRUE,'Request Form'!K24*_xlfn._xlws.FILTER(Accident!D13:I13,'Data Generator'!$B$4:$G$4=TRUE,""),IF('Data Generator'!S51=TRUE,  _xlfn._xlws.FILTER($N$38:$S$38,$B$4:$G$4=TRUE,""),_xlfn._xlws.FILTER(Accident!D13:I13,'Data Generator'!$B$4:$G$4=TRUE,""))))</f>
        <v>0</v>
      </c>
      <c r="Q26" s="52">
        <v>0</v>
      </c>
      <c r="R26" s="52">
        <v>0</v>
      </c>
      <c r="S26" s="52">
        <v>0</v>
      </c>
      <c r="T26" s="52" t="e">
        <v>#REF!</v>
      </c>
      <c r="U26" s="184" t="e">
        <v>#REF!</v>
      </c>
    </row>
    <row r="27" spans="1:21" ht="15" customHeight="1" x14ac:dyDescent="0.5">
      <c r="A27" s="256"/>
      <c r="B27" s="256"/>
      <c r="C27" s="256"/>
      <c r="D27" s="256"/>
      <c r="E27" s="256"/>
      <c r="F27" s="256"/>
      <c r="G27" s="256"/>
      <c r="H27" s="256"/>
      <c r="I27" s="256"/>
      <c r="J27" s="256"/>
      <c r="K27" s="256"/>
      <c r="L27" s="256"/>
      <c r="N27" s="48" t="str">
        <f t="shared" si="2"/>
        <v xml:space="preserve">   Critical Illness </v>
      </c>
      <c r="O27" s="57" t="b">
        <f>'Analysis Tool'!D8</f>
        <v>0</v>
      </c>
      <c r="P27" s="52" t="e" cm="1">
        <f t="array" ref="P27">IF(O50=TRUE,1*_xlfn._xlws.FILTER('Critical Illness'!#REF!,'Data Generator'!$B$4:$G$4=TRUE,""),IF(Q50=TRUE,'Request Form'!K26*_xlfn._xlws.FILTER('Critical Illness'!#REF!,'Data Generator'!$B$4:$G$4=TRUE,""),IF('Data Generator'!S50=TRUE,  _xlfn._xlws.FILTER($N$38:$S$38,$B$4:$G$4=TRUE,""),_xlfn._xlws.FILTER('Critical Illness'!#REF!,'Data Generator'!$B$4:$G$4=TRUE,""))))</f>
        <v>#REF!</v>
      </c>
      <c r="Q27" s="52"/>
      <c r="R27" s="52"/>
      <c r="S27" s="52"/>
      <c r="T27" s="52"/>
      <c r="U27" s="184"/>
    </row>
    <row r="28" spans="1:21" ht="15" customHeight="1" x14ac:dyDescent="0.5">
      <c r="A28" s="871" t="s">
        <v>23</v>
      </c>
      <c r="B28" s="872"/>
      <c r="C28" s="872"/>
      <c r="D28" s="872"/>
      <c r="E28" s="872"/>
      <c r="F28" s="872"/>
      <c r="G28" s="872"/>
      <c r="H28" s="872"/>
      <c r="I28" s="872"/>
      <c r="J28" s="872"/>
      <c r="K28" s="872"/>
      <c r="L28" s="872"/>
      <c r="M28" s="872"/>
      <c r="N28" s="48" t="str">
        <f t="shared" si="2"/>
        <v xml:space="preserve">   Cancer </v>
      </c>
      <c r="O28" s="57" t="b">
        <f>'Analysis Tool'!D10</f>
        <v>0</v>
      </c>
      <c r="P28" s="52"/>
      <c r="Q28" s="52"/>
      <c r="R28" s="52"/>
      <c r="S28" s="52"/>
      <c r="T28" s="52"/>
      <c r="U28" s="184"/>
    </row>
    <row r="29" spans="1:21" ht="15" customHeight="1" thickBot="1" x14ac:dyDescent="0.55000000000000004">
      <c r="A29" s="871"/>
      <c r="B29" s="872"/>
      <c r="C29" s="872"/>
      <c r="D29" s="872"/>
      <c r="E29" s="872"/>
      <c r="F29" s="872"/>
      <c r="G29" s="872"/>
      <c r="H29" s="872"/>
      <c r="I29" s="872"/>
      <c r="J29" s="872"/>
      <c r="K29" s="872"/>
      <c r="L29" s="872"/>
      <c r="M29" s="872"/>
      <c r="N29" s="48" t="str">
        <f t="shared" si="2"/>
        <v xml:space="preserve">   Hospital Indemnity </v>
      </c>
      <c r="O29" s="57" t="b">
        <f>'Analysis Tool'!D11</f>
        <v>0</v>
      </c>
      <c r="P29" s="52"/>
      <c r="Q29" s="52"/>
      <c r="R29" s="52"/>
      <c r="S29" s="52"/>
      <c r="T29" s="52"/>
      <c r="U29" s="184"/>
    </row>
    <row r="30" spans="1:21" ht="15" customHeight="1" thickBot="1" x14ac:dyDescent="0.55000000000000004">
      <c r="A30" s="865" t="s">
        <v>78</v>
      </c>
      <c r="B30" s="866"/>
      <c r="C30" s="866"/>
      <c r="D30" s="866"/>
      <c r="E30" s="866"/>
      <c r="F30" s="866"/>
      <c r="G30" s="867"/>
      <c r="H30" s="256"/>
      <c r="I30" s="256"/>
      <c r="J30" s="256"/>
      <c r="K30" s="256"/>
      <c r="L30" s="256"/>
      <c r="N30" s="48" t="str">
        <f t="shared" si="2"/>
        <v xml:space="preserve">   Executive IDI </v>
      </c>
      <c r="O30" s="57" t="b">
        <f>'Analysis Tool'!D12</f>
        <v>0</v>
      </c>
      <c r="P30" s="52"/>
      <c r="Q30" s="52"/>
      <c r="R30" s="52"/>
      <c r="S30" s="52"/>
      <c r="T30" s="52"/>
      <c r="U30" s="184"/>
    </row>
    <row r="31" spans="1:21" ht="15" customHeight="1" x14ac:dyDescent="0.5">
      <c r="A31" s="142" t="s">
        <v>80</v>
      </c>
      <c r="B31" s="223">
        <f>'Analysis Tool'!L18</f>
        <v>17.920000000000002</v>
      </c>
      <c r="C31" s="216">
        <f>'Analysis Tool'!B104</f>
        <v>8.4</v>
      </c>
      <c r="D31" s="220">
        <f>'Analysis Tool'!B268</f>
        <v>9.9700000000000006</v>
      </c>
      <c r="E31" s="220">
        <f>'Analysis Tool'!B459</f>
        <v>5.17</v>
      </c>
      <c r="F31" s="224" t="e">
        <f>'Analysis Tool'!#REF!</f>
        <v>#REF!</v>
      </c>
      <c r="G31" s="225" t="e">
        <f>'Analysis Tool'!#REF!</f>
        <v>#REF!</v>
      </c>
      <c r="H31" s="256"/>
      <c r="I31" s="256"/>
      <c r="J31" s="256"/>
      <c r="K31" s="256"/>
      <c r="L31" s="256"/>
      <c r="N31" s="124" t="s">
        <v>488</v>
      </c>
      <c r="O31" s="57" t="b">
        <f>'Request Form'!C89</f>
        <v>0</v>
      </c>
      <c r="P31" s="52" t="str" cm="1">
        <f t="array" ref="P31:U31" xml:space="preserve"> _xlfn._xlws.FILTER($N$37:$S$37,$B$4:$G$4=TRUE,"")</f>
        <v>NA</v>
      </c>
      <c r="Q31" s="52" t="str">
        <v>Free (EE only)</v>
      </c>
      <c r="R31" s="52" t="str">
        <v>Free (EE only)</v>
      </c>
      <c r="S31" s="52" t="str">
        <v>Free (EE only)</v>
      </c>
      <c r="T31" s="52" t="str">
        <v>Free (EE only)</v>
      </c>
      <c r="U31" s="184" t="str">
        <v>Free (EE only)</v>
      </c>
    </row>
    <row r="32" spans="1:21" ht="15" customHeight="1" x14ac:dyDescent="0.5">
      <c r="A32" s="148" t="s">
        <v>82</v>
      </c>
      <c r="B32" s="223" t="str">
        <f>'Analysis Tool'!L19</f>
        <v>NA</v>
      </c>
      <c r="C32" s="216">
        <f>'Analysis Tool'!B105</f>
        <v>17.7</v>
      </c>
      <c r="D32" s="220">
        <f>'Analysis Tool'!B269</f>
        <v>18.88</v>
      </c>
      <c r="E32" s="220">
        <f>'Analysis Tool'!B460</f>
        <v>9.27</v>
      </c>
      <c r="F32" s="220" t="e">
        <f>'Analysis Tool'!#REF!</f>
        <v>#REF!</v>
      </c>
      <c r="G32" s="95" t="e">
        <f>'Analysis Tool'!#REF!</f>
        <v>#REF!</v>
      </c>
      <c r="H32" s="256"/>
      <c r="I32" s="256"/>
      <c r="J32" s="256"/>
      <c r="K32" s="256"/>
      <c r="L32" s="256"/>
      <c r="N32" s="55" t="str">
        <f>N16</f>
        <v>______________________________________________________________</v>
      </c>
      <c r="O32" s="57" t="b">
        <v>1</v>
      </c>
      <c r="P32" s="56" t="str">
        <f t="shared" ref="P32:U32" si="3">P16</f>
        <v>______________________________</v>
      </c>
      <c r="Q32" s="56" t="str">
        <f t="shared" si="3"/>
        <v>______________________________</v>
      </c>
      <c r="R32" s="56" t="str">
        <f t="shared" si="3"/>
        <v>______________________________</v>
      </c>
      <c r="S32" s="56" t="str">
        <f t="shared" si="3"/>
        <v>______________________________</v>
      </c>
      <c r="T32" s="56" t="str">
        <f t="shared" si="3"/>
        <v>______________________________</v>
      </c>
      <c r="U32" s="187" t="str">
        <f t="shared" si="3"/>
        <v>______________________________</v>
      </c>
    </row>
    <row r="33" spans="1:36" x14ac:dyDescent="0.5">
      <c r="A33" s="148" t="s">
        <v>84</v>
      </c>
      <c r="B33" s="223" t="str">
        <f>'Analysis Tool'!L20</f>
        <v>NA</v>
      </c>
      <c r="C33" s="216">
        <f>'Analysis Tool'!B106</f>
        <v>19.05</v>
      </c>
      <c r="D33" s="220">
        <f>'Analysis Tool'!B270</f>
        <v>19.239999999999998</v>
      </c>
      <c r="E33" s="220">
        <f>'Analysis Tool'!B461</f>
        <v>9.86</v>
      </c>
      <c r="F33" s="220" t="e">
        <f>'Analysis Tool'!#REF!</f>
        <v>#REF!</v>
      </c>
      <c r="G33" s="95" t="e">
        <f>'Analysis Tool'!#REF!</f>
        <v>#REF!</v>
      </c>
      <c r="H33" s="256"/>
      <c r="I33" s="256"/>
      <c r="J33" s="256"/>
      <c r="K33" s="256"/>
      <c r="L33" s="256"/>
      <c r="N33" s="48" t="s">
        <v>490</v>
      </c>
      <c r="O33" s="57" t="b">
        <v>1</v>
      </c>
      <c r="P33" s="58">
        <f t="shared" ref="P33:U33" si="4">SUMIF($O$20:$O$30,"&lt;&gt;FALSE",P20:P30)</f>
        <v>0</v>
      </c>
      <c r="Q33" s="58">
        <f t="shared" si="4"/>
        <v>0</v>
      </c>
      <c r="R33" s="58">
        <f t="shared" si="4"/>
        <v>0</v>
      </c>
      <c r="S33" s="58">
        <f t="shared" si="4"/>
        <v>0</v>
      </c>
      <c r="T33" s="58">
        <f t="shared" si="4"/>
        <v>0</v>
      </c>
      <c r="U33" s="188">
        <f t="shared" si="4"/>
        <v>0</v>
      </c>
    </row>
    <row r="34" spans="1:36" ht="14.7" thickBot="1" x14ac:dyDescent="0.55000000000000004">
      <c r="A34" s="148" t="s">
        <v>85</v>
      </c>
      <c r="B34" s="223">
        <f>'Analysis Tool'!L21</f>
        <v>47.13</v>
      </c>
      <c r="C34" s="216">
        <f>'Analysis Tool'!B107</f>
        <v>30.48</v>
      </c>
      <c r="D34" s="220">
        <f>'Analysis Tool'!B271</f>
        <v>30.45</v>
      </c>
      <c r="E34" s="220">
        <f>'Analysis Tool'!B462</f>
        <v>15.1</v>
      </c>
      <c r="F34" s="220" t="e">
        <f>'Analysis Tool'!#REF!</f>
        <v>#REF!</v>
      </c>
      <c r="G34" s="95" t="e">
        <f>'Analysis Tool'!#REF!</f>
        <v>#REF!</v>
      </c>
      <c r="H34" s="256"/>
      <c r="I34" s="256"/>
      <c r="J34" s="256"/>
      <c r="K34" s="256"/>
      <c r="L34" s="256"/>
    </row>
    <row r="35" spans="1:36" ht="14.7" thickBot="1" x14ac:dyDescent="0.55000000000000004">
      <c r="A35" s="149" t="s">
        <v>96</v>
      </c>
      <c r="B35" s="223" t="str">
        <f>'Analysis Tool'!L22</f>
        <v>Not Provided</v>
      </c>
      <c r="C35" s="220" t="str">
        <f>'Analysis Tool'!B108</f>
        <v>2 Years</v>
      </c>
      <c r="D35" s="220" t="str">
        <f>'Analysis Tool'!B272</f>
        <v>2 years</v>
      </c>
      <c r="E35" s="220" t="str">
        <f>'Analysis Tool'!B514</f>
        <v>2 years</v>
      </c>
      <c r="F35" s="227" t="e">
        <f>'Analysis Tool'!#REF!</f>
        <v>#REF!</v>
      </c>
      <c r="G35" s="228" t="e">
        <f>'Analysis Tool'!#REF!</f>
        <v>#REF!</v>
      </c>
      <c r="H35" s="256"/>
      <c r="I35" s="256"/>
      <c r="J35" s="256"/>
      <c r="K35" s="256"/>
      <c r="L35" s="256"/>
      <c r="N35" s="141" t="s">
        <v>87</v>
      </c>
      <c r="O35" s="136" t="s">
        <v>23</v>
      </c>
      <c r="P35" s="136" t="str">
        <f>N22</f>
        <v xml:space="preserve">   Group Term Life </v>
      </c>
      <c r="Q35" s="136" t="str">
        <f>N23</f>
        <v xml:space="preserve">   Voluntary Term Life</v>
      </c>
      <c r="R35" s="136" t="str">
        <f>N25</f>
        <v xml:space="preserve">   Group LTD </v>
      </c>
      <c r="S35" s="136" t="str">
        <f>N24</f>
        <v xml:space="preserve">   Group STD </v>
      </c>
      <c r="T35" s="137" t="str">
        <f>N27</f>
        <v xml:space="preserve">   Critical Illness </v>
      </c>
      <c r="U35" s="141" t="str">
        <f>N26</f>
        <v xml:space="preserve">   Accident </v>
      </c>
      <c r="V35" s="136" t="str">
        <f>N28</f>
        <v xml:space="preserve">   Cancer </v>
      </c>
      <c r="W35" s="136" t="str">
        <f>N29</f>
        <v xml:space="preserve">   Hospital Indemnity </v>
      </c>
      <c r="X35" s="137" t="str">
        <f>N30</f>
        <v xml:space="preserve">   Executive IDI </v>
      </c>
    </row>
    <row r="36" spans="1:36" ht="14.7" thickBot="1" x14ac:dyDescent="0.55000000000000004">
      <c r="A36" s="865" t="s">
        <v>179</v>
      </c>
      <c r="B36" s="873"/>
      <c r="C36" s="873"/>
      <c r="D36" s="873"/>
      <c r="E36" s="873"/>
      <c r="F36" s="873"/>
      <c r="G36" s="874"/>
      <c r="H36" s="256"/>
      <c r="I36" s="256"/>
      <c r="J36" s="256"/>
      <c r="K36" s="256"/>
      <c r="L36" s="256"/>
      <c r="N36" s="140" t="b">
        <f>O20</f>
        <v>0</v>
      </c>
      <c r="O36" s="138" t="b">
        <f>O21</f>
        <v>0</v>
      </c>
      <c r="P36" s="138" t="b">
        <f>O22</f>
        <v>0</v>
      </c>
      <c r="Q36" s="138" t="b">
        <f>O23</f>
        <v>0</v>
      </c>
      <c r="R36" s="138" t="b">
        <f>O25</f>
        <v>0</v>
      </c>
      <c r="S36" s="138" t="b">
        <f>O24</f>
        <v>0</v>
      </c>
      <c r="T36" s="139" t="b">
        <f>O27</f>
        <v>0</v>
      </c>
      <c r="U36" s="140" t="b">
        <f>O26</f>
        <v>0</v>
      </c>
      <c r="V36" s="138" t="b">
        <f>O28</f>
        <v>0</v>
      </c>
      <c r="W36" s="138" t="b">
        <f>O29</f>
        <v>0</v>
      </c>
      <c r="X36" s="139" t="b">
        <f>O30</f>
        <v>0</v>
      </c>
    </row>
    <row r="37" spans="1:36" ht="14.7" thickBot="1" x14ac:dyDescent="0.55000000000000004">
      <c r="A37" s="711" t="s">
        <v>496</v>
      </c>
      <c r="B37" s="714" t="str">
        <f>'Analysis Tool'!L33</f>
        <v>12/12/12</v>
      </c>
      <c r="C37" s="721" t="str">
        <f>'Analysis Tool'!B182</f>
        <v>12/12/12</v>
      </c>
      <c r="D37" s="721" t="str">
        <f>'Analysis Tool'!B351</f>
        <v>12/12/12</v>
      </c>
      <c r="E37" s="722" t="str">
        <f>'Analysis Tool'!B458</f>
        <v>12/12/12</v>
      </c>
      <c r="F37" s="714"/>
      <c r="G37" s="714"/>
      <c r="H37" s="256"/>
      <c r="I37" s="256"/>
      <c r="J37" s="256"/>
      <c r="K37" s="256"/>
      <c r="L37" s="256"/>
      <c r="N37" s="206" t="s">
        <v>97</v>
      </c>
      <c r="O37" s="204" t="s">
        <v>390</v>
      </c>
      <c r="P37" s="204" t="s">
        <v>390</v>
      </c>
      <c r="Q37" s="204" t="s">
        <v>390</v>
      </c>
      <c r="R37" s="204" t="s">
        <v>390</v>
      </c>
      <c r="S37" s="204" t="s">
        <v>390</v>
      </c>
      <c r="T37" s="204" t="s">
        <v>390</v>
      </c>
      <c r="U37" s="204" t="s">
        <v>390</v>
      </c>
      <c r="V37" s="204" t="s">
        <v>390</v>
      </c>
      <c r="W37" s="204" t="s">
        <v>390</v>
      </c>
      <c r="X37" s="204" t="s">
        <v>390</v>
      </c>
    </row>
    <row r="38" spans="1:36" s="34" customFormat="1" ht="14.45" customHeight="1" thickBot="1" x14ac:dyDescent="0.45">
      <c r="A38" s="144" t="s">
        <v>105</v>
      </c>
      <c r="B38" s="223">
        <f>'Analysis Tool'!L34</f>
        <v>10</v>
      </c>
      <c r="C38" s="712">
        <f>'Analysis Tool'!B183</f>
        <v>10</v>
      </c>
      <c r="D38" s="712">
        <f>'Analysis Tool'!B348</f>
        <v>10</v>
      </c>
      <c r="E38" s="224">
        <f>'Analysis Tool'!B455</f>
        <v>10</v>
      </c>
      <c r="F38" s="224" t="e">
        <f>'Analysis Tool'!#REF!</f>
        <v>#REF!</v>
      </c>
      <c r="G38" s="225" t="e">
        <f>'Analysis Tool'!#REF!</f>
        <v>#REF!</v>
      </c>
      <c r="H38" s="256"/>
      <c r="I38" s="256"/>
      <c r="J38" s="256"/>
      <c r="K38" s="256"/>
      <c r="L38" s="256"/>
      <c r="N38" s="206" t="s">
        <v>336</v>
      </c>
      <c r="O38" s="205" t="s">
        <v>126</v>
      </c>
      <c r="P38" s="205" t="s">
        <v>126</v>
      </c>
      <c r="Q38" s="205" t="s">
        <v>336</v>
      </c>
      <c r="R38" s="205" t="s">
        <v>336</v>
      </c>
      <c r="S38" s="205" t="s">
        <v>336</v>
      </c>
      <c r="T38" s="205" t="s">
        <v>336</v>
      </c>
      <c r="U38" s="205" t="s">
        <v>336</v>
      </c>
      <c r="V38" s="205" t="s">
        <v>336</v>
      </c>
      <c r="W38" s="205" t="s">
        <v>336</v>
      </c>
      <c r="X38" s="205" t="s">
        <v>336</v>
      </c>
    </row>
    <row r="39" spans="1:36" x14ac:dyDescent="0.5">
      <c r="A39" s="146" t="s">
        <v>186</v>
      </c>
      <c r="B39" s="219">
        <f>'Analysis Tool'!L35</f>
        <v>20</v>
      </c>
      <c r="C39" s="213">
        <f>'Analysis Tool'!B184</f>
        <v>25</v>
      </c>
      <c r="D39" s="213">
        <f>'Analysis Tool'!B349</f>
        <v>20</v>
      </c>
      <c r="E39" s="220">
        <f>'Analysis Tool'!B512</f>
        <v>25</v>
      </c>
      <c r="F39" s="220" t="e">
        <f>'Analysis Tool'!#REF!</f>
        <v>#REF!</v>
      </c>
      <c r="G39" s="95" t="e">
        <f>'Analysis Tool'!#REF!</f>
        <v>#REF!</v>
      </c>
      <c r="H39" s="256"/>
      <c r="I39" s="256"/>
      <c r="J39" s="256"/>
      <c r="K39" s="256"/>
      <c r="L39" s="256"/>
    </row>
    <row r="40" spans="1:36" ht="14.7" thickBot="1" x14ac:dyDescent="0.55000000000000004">
      <c r="A40" s="146" t="s">
        <v>188</v>
      </c>
      <c r="B40" s="219" t="str">
        <f>'Analysis Tool'!L37</f>
        <v>Up to $20</v>
      </c>
      <c r="C40" s="213" t="str">
        <f>'Analysis Tool'!B186</f>
        <v>Up to $60</v>
      </c>
      <c r="D40" s="213" t="str">
        <f>'Analysis Tool'!B350</f>
        <v>Copay Waived</v>
      </c>
      <c r="E40" s="220" t="str">
        <f>'Analysis Tool'!B513</f>
        <v>Up to $60</v>
      </c>
      <c r="F40" s="220" t="e">
        <f>'Analysis Tool'!#REF!</f>
        <v>#REF!</v>
      </c>
      <c r="G40" s="95" t="e">
        <f>'Analysis Tool'!#REF!</f>
        <v>#REF!</v>
      </c>
      <c r="H40" s="256"/>
      <c r="I40" s="256"/>
      <c r="J40" s="256"/>
      <c r="K40" s="256"/>
      <c r="L40" s="256"/>
    </row>
    <row r="41" spans="1:36" ht="18.350000000000001" thickBot="1" x14ac:dyDescent="0.55000000000000004">
      <c r="A41" s="146" t="s">
        <v>189</v>
      </c>
      <c r="B41" s="219">
        <f>'Analysis Tool'!L38</f>
        <v>150</v>
      </c>
      <c r="C41" s="220">
        <f>'Analysis Tool'!B187</f>
        <v>150</v>
      </c>
      <c r="D41" s="220" t="str">
        <f>'Analysis Tool'!B352</f>
        <v>$150 + 15% off</v>
      </c>
      <c r="E41" s="220">
        <f>'Analysis Tool'!B457</f>
        <v>130</v>
      </c>
      <c r="F41" s="220" t="e">
        <f>'Analysis Tool'!#REF!</f>
        <v>#REF!</v>
      </c>
      <c r="G41" s="95" t="e">
        <f>'Analysis Tool'!#REF!</f>
        <v>#REF!</v>
      </c>
      <c r="H41" s="256"/>
      <c r="I41" s="256"/>
      <c r="J41" s="256"/>
      <c r="K41" s="256"/>
      <c r="L41" s="256"/>
      <c r="N41" s="888" t="s">
        <v>333</v>
      </c>
      <c r="O41" s="889"/>
      <c r="P41" s="888" t="s">
        <v>125</v>
      </c>
      <c r="Q41" s="889"/>
      <c r="R41" s="888" t="s">
        <v>126</v>
      </c>
      <c r="S41" s="890"/>
      <c r="T41" s="878" t="s">
        <v>335</v>
      </c>
      <c r="U41" s="144" t="s">
        <v>71</v>
      </c>
      <c r="V41" s="282" t="b">
        <v>1</v>
      </c>
      <c r="W41" s="143" t="s">
        <v>216</v>
      </c>
      <c r="X41" s="207">
        <f>COUNTIF(A231:A1621,"&gt;0")</f>
        <v>0</v>
      </c>
    </row>
    <row r="42" spans="1:36" ht="14.7" thickBot="1" x14ac:dyDescent="0.55000000000000004">
      <c r="A42" s="146" t="s">
        <v>187</v>
      </c>
      <c r="B42" s="219" t="str">
        <f>'Analysis Tool'!L36</f>
        <v>Up to $170 + 20% off</v>
      </c>
      <c r="C42" s="220" t="str">
        <f>'Analysis Tool'!B185</f>
        <v>$150 + 20% off</v>
      </c>
      <c r="D42" s="220" t="str">
        <f>'Analysis Tool'!B353</f>
        <v>$150 + 20% off</v>
      </c>
      <c r="E42" s="220">
        <f>'Analysis Tool'!B456</f>
        <v>130</v>
      </c>
      <c r="F42" s="220" t="e">
        <f>'Analysis Tool'!#REF!</f>
        <v>#REF!</v>
      </c>
      <c r="G42" s="95" t="e">
        <f>'Analysis Tool'!#REF!</f>
        <v>#REF!</v>
      </c>
      <c r="H42" s="256"/>
      <c r="I42" s="256"/>
      <c r="J42" s="256"/>
      <c r="K42" s="256"/>
      <c r="L42" s="256"/>
      <c r="N42" s="891" t="s">
        <v>212</v>
      </c>
      <c r="O42" s="892"/>
      <c r="P42" s="892"/>
      <c r="Q42" s="892"/>
      <c r="R42" s="892"/>
      <c r="S42" s="892"/>
      <c r="T42" s="879"/>
      <c r="U42" s="146" t="s">
        <v>72</v>
      </c>
      <c r="V42" s="286" t="b">
        <v>1</v>
      </c>
      <c r="W42" s="144" t="s">
        <v>101</v>
      </c>
      <c r="X42" s="61">
        <f>COUNTIF(Census!D:D,"EE")</f>
        <v>0</v>
      </c>
    </row>
    <row r="43" spans="1:36" ht="14.7" thickBot="1" x14ac:dyDescent="0.55000000000000004">
      <c r="A43" s="147" t="s">
        <v>360</v>
      </c>
      <c r="B43" s="226" t="str">
        <f>'Analysis Tool'!L42</f>
        <v>VSP</v>
      </c>
      <c r="C43" s="220" t="str">
        <f>'Analysis Tool'!B188</f>
        <v>VSP Choice</v>
      </c>
      <c r="D43" s="220" t="str">
        <f>'Analysis Tool'!B347</f>
        <v>VSP/Full Feature - Choice C</v>
      </c>
      <c r="E43" s="220" t="str">
        <f>'Analysis Tool'!B511</f>
        <v>VSP Choice</v>
      </c>
      <c r="F43" s="227" t="e">
        <f>'Analysis Tool'!#REF!</f>
        <v>#REF!</v>
      </c>
      <c r="G43" s="228" t="e">
        <f>'Analysis Tool'!#REF!</f>
        <v>#REF!</v>
      </c>
      <c r="H43" s="256"/>
      <c r="I43" s="256"/>
      <c r="J43" s="256"/>
      <c r="K43" s="256"/>
      <c r="L43" s="256"/>
      <c r="N43" s="893"/>
      <c r="O43" s="894"/>
      <c r="P43" s="894"/>
      <c r="Q43" s="894"/>
      <c r="R43" s="894"/>
      <c r="S43" s="894"/>
      <c r="T43" s="880"/>
      <c r="U43" s="146" t="s">
        <v>73</v>
      </c>
      <c r="V43" s="286" t="b">
        <v>1</v>
      </c>
      <c r="W43" s="144" t="s">
        <v>102</v>
      </c>
      <c r="X43" s="61">
        <f>COUNTIF(Census!D:D,"ES")</f>
        <v>0</v>
      </c>
    </row>
    <row r="44" spans="1:36" ht="14.7" thickBot="1" x14ac:dyDescent="0.55000000000000004">
      <c r="A44" s="865" t="s">
        <v>182</v>
      </c>
      <c r="B44" s="866"/>
      <c r="C44" s="866"/>
      <c r="D44" s="866"/>
      <c r="E44" s="866"/>
      <c r="F44" s="866"/>
      <c r="G44" s="867"/>
      <c r="H44" s="256"/>
      <c r="I44" s="256"/>
      <c r="J44" s="256"/>
      <c r="K44" s="256"/>
      <c r="L44" s="256"/>
      <c r="N44" s="87" t="str">
        <f>N4</f>
        <v xml:space="preserve">   Dental </v>
      </c>
      <c r="O44" s="88" t="b">
        <v>0</v>
      </c>
      <c r="P44" s="87" t="str">
        <f>N44</f>
        <v xml:space="preserve">   Dental </v>
      </c>
      <c r="Q44" s="88" t="b">
        <v>0</v>
      </c>
      <c r="R44" s="93" t="str">
        <f>P44</f>
        <v xml:space="preserve">   Dental </v>
      </c>
      <c r="S44" s="191" t="b">
        <v>0</v>
      </c>
      <c r="T44" s="192" t="str">
        <f>IF(O44=TRUE,"(100% Employer Paid)",IF(Q44=TRUE, "(Assume "&amp;'Request Form'!K18*100&amp;"% Employer Paid)",IF(S44=TRUE, "","")))</f>
        <v/>
      </c>
      <c r="U44" s="146" t="s">
        <v>74</v>
      </c>
      <c r="V44" s="286" t="b">
        <v>1</v>
      </c>
      <c r="W44" s="144" t="s">
        <v>103</v>
      </c>
      <c r="X44" s="61">
        <f>COUNTIF(Census!D:D,"EC")</f>
        <v>0</v>
      </c>
    </row>
    <row r="45" spans="1:36" ht="14.7" thickBot="1" x14ac:dyDescent="0.55000000000000004">
      <c r="A45" s="144" t="s">
        <v>124</v>
      </c>
      <c r="B45" s="210" t="str">
        <f>'Analysis Tool'!L43</f>
        <v>NA</v>
      </c>
      <c r="C45" s="220" t="str">
        <f>'Analysis Tool'!B189</f>
        <v>20% or 5 lives</v>
      </c>
      <c r="D45" s="220" t="str">
        <f>'Analysis Tool'!B346</f>
        <v>69% and must be sold with Dental</v>
      </c>
      <c r="E45" s="220">
        <f>'Analysis Tool'!B515</f>
        <v>1</v>
      </c>
      <c r="F45" s="211" t="e">
        <f>'Analysis Tool'!#REF!</f>
        <v>#REF!</v>
      </c>
      <c r="G45" s="191" t="e">
        <f>'Analysis Tool'!#REF!</f>
        <v>#REF!</v>
      </c>
      <c r="H45" s="256"/>
      <c r="I45" s="256"/>
      <c r="J45" s="256"/>
      <c r="K45" s="256"/>
      <c r="L45" s="256"/>
      <c r="N45" s="49" t="str">
        <f>N5</f>
        <v xml:space="preserve">   Vision </v>
      </c>
      <c r="O45" s="89" t="b">
        <v>0</v>
      </c>
      <c r="P45" s="49" t="str">
        <f>N45</f>
        <v xml:space="preserve">   Vision </v>
      </c>
      <c r="Q45" s="89" t="b">
        <v>0</v>
      </c>
      <c r="R45" s="94" t="str">
        <f>P45</f>
        <v xml:space="preserve">   Vision </v>
      </c>
      <c r="S45" s="95" t="b">
        <v>0</v>
      </c>
      <c r="T45" s="193" t="str">
        <f>IF(O45=TRUE,"(100% Employer Paid)",IF(Q45=TRUE, "(Assume "&amp;'Request Form'!K19*100&amp;"% Employer Paid)",IF(S45=TRUE, "","")))</f>
        <v/>
      </c>
      <c r="U45" s="147" t="s">
        <v>75</v>
      </c>
      <c r="V45" s="305" t="b">
        <v>1</v>
      </c>
      <c r="W45" s="145" t="s">
        <v>104</v>
      </c>
      <c r="X45" s="172">
        <f>COUNTIF(Census!D:D,"F")</f>
        <v>0</v>
      </c>
    </row>
    <row r="46" spans="1:36" ht="18.350000000000001" thickBot="1" x14ac:dyDescent="0.55000000000000004">
      <c r="H46" s="256"/>
      <c r="I46" s="256"/>
      <c r="J46" s="256"/>
      <c r="K46" s="256"/>
      <c r="L46" s="256"/>
      <c r="N46" s="91" t="str">
        <f>N6</f>
        <v xml:space="preserve">   Group Term Life </v>
      </c>
      <c r="O46" s="92" t="b">
        <v>0</v>
      </c>
      <c r="P46" s="91" t="str">
        <f>N46</f>
        <v xml:space="preserve">   Group Term Life </v>
      </c>
      <c r="Q46" s="92" t="b">
        <v>0</v>
      </c>
      <c r="R46" s="96" t="str">
        <f>P46</f>
        <v xml:space="preserve">   Group Term Life </v>
      </c>
      <c r="S46" s="50" t="b">
        <v>0</v>
      </c>
      <c r="T46" s="194" t="str">
        <f>IF(O46=TRUE,"(100% Employer Paid)",IF(Q46=TRUE, "(Assume "&amp;'Request Form'!K20*100&amp;"% Employer Paid)",IF(S46=TRUE, "","")))</f>
        <v/>
      </c>
      <c r="V46" s="26"/>
      <c r="W46" s="26"/>
      <c r="X46" s="26"/>
      <c r="Y46" s="26"/>
      <c r="Z46" s="26"/>
      <c r="AA46" s="26"/>
      <c r="AB46" s="26"/>
      <c r="AC46" s="26"/>
      <c r="AD46" s="26"/>
      <c r="AE46" s="26"/>
      <c r="AF46" s="26"/>
      <c r="AG46" s="26"/>
      <c r="AH46" s="26"/>
      <c r="AI46" s="26"/>
      <c r="AJ46" s="26"/>
    </row>
    <row r="47" spans="1:36" ht="14.7" thickBot="1" x14ac:dyDescent="0.55000000000000004">
      <c r="A47" s="875" t="s">
        <v>77</v>
      </c>
      <c r="B47" s="876"/>
      <c r="C47" s="876"/>
      <c r="D47" s="876"/>
      <c r="E47" s="876"/>
      <c r="F47" s="876"/>
      <c r="G47" s="876"/>
      <c r="H47" s="876"/>
      <c r="I47" s="876"/>
      <c r="J47" s="876"/>
      <c r="K47" s="876"/>
      <c r="L47" s="876"/>
      <c r="M47" s="877"/>
      <c r="N47" s="865" t="str">
        <f>N7</f>
        <v xml:space="preserve">   Voluntary Term Life</v>
      </c>
      <c r="O47" s="866"/>
      <c r="P47" s="866"/>
      <c r="Q47" s="866"/>
      <c r="R47" s="866"/>
      <c r="S47" s="866"/>
      <c r="T47" s="867"/>
      <c r="U47" s="144" t="s">
        <v>64</v>
      </c>
      <c r="V47" s="207">
        <f>COUNTIF(A231:A1621,"&gt;64")</f>
        <v>0</v>
      </c>
    </row>
    <row r="48" spans="1:36" ht="14.7" thickBot="1" x14ac:dyDescent="0.55000000000000004">
      <c r="A48" s="875"/>
      <c r="B48" s="876"/>
      <c r="C48" s="876"/>
      <c r="D48" s="876"/>
      <c r="E48" s="876"/>
      <c r="F48" s="876"/>
      <c r="G48" s="876"/>
      <c r="H48" s="876"/>
      <c r="I48" s="876"/>
      <c r="J48" s="876"/>
      <c r="K48" s="876"/>
      <c r="L48" s="876"/>
      <c r="M48" s="877"/>
      <c r="N48" s="87" t="str">
        <f>N9</f>
        <v xml:space="preserve">   Group LTD </v>
      </c>
      <c r="O48" s="88" t="b">
        <v>0</v>
      </c>
      <c r="P48" s="87" t="str">
        <f t="shared" ref="P48:P54" si="5">N48</f>
        <v xml:space="preserve">   Group LTD </v>
      </c>
      <c r="Q48" s="88" t="b">
        <v>0</v>
      </c>
      <c r="R48" s="93" t="str">
        <f t="shared" ref="R48:R54" si="6">P48</f>
        <v xml:space="preserve">   Group LTD </v>
      </c>
      <c r="S48" s="191" t="b">
        <v>0</v>
      </c>
      <c r="T48" s="192" t="str">
        <f>IF(O48=TRUE,"(100% Employer Paid)",IF(Q48=TRUE, "(Assume "&amp;'Request Form'!K23*100&amp;"% Employer Paid)",IF(S48=TRUE, "","")))</f>
        <v/>
      </c>
      <c r="U48" s="144" t="s">
        <v>68</v>
      </c>
      <c r="V48" s="61">
        <f>X41-V47</f>
        <v>0</v>
      </c>
    </row>
    <row r="49" spans="1:36" ht="14.7" thickBot="1" x14ac:dyDescent="0.55000000000000004">
      <c r="A49" s="865" t="s">
        <v>78</v>
      </c>
      <c r="B49" s="866"/>
      <c r="C49" s="866"/>
      <c r="D49" s="866"/>
      <c r="E49" s="866"/>
      <c r="F49" s="866"/>
      <c r="G49" s="867"/>
      <c r="H49" s="256"/>
      <c r="I49" s="256"/>
      <c r="J49" s="256"/>
      <c r="K49" s="256"/>
      <c r="L49" s="256"/>
      <c r="N49" s="49" t="str">
        <f>N8</f>
        <v xml:space="preserve">   Group STD </v>
      </c>
      <c r="O49" s="89" t="b">
        <v>0</v>
      </c>
      <c r="P49" s="49" t="str">
        <f t="shared" si="5"/>
        <v xml:space="preserve">   Group STD </v>
      </c>
      <c r="Q49" s="89" t="b">
        <v>0</v>
      </c>
      <c r="R49" s="94" t="str">
        <f t="shared" si="6"/>
        <v xml:space="preserve">   Group STD </v>
      </c>
      <c r="S49" s="95" t="b">
        <v>0</v>
      </c>
      <c r="T49" s="193" t="str">
        <f>IF(O49=TRUE,"(100% Employer Paid)",IF(Q49=TRUE, "(Assume "&amp;'Request Form'!K22*100&amp;"% Employer Paid)",IF(S49=TRUE, "","")))</f>
        <v/>
      </c>
      <c r="U49" s="144" t="s">
        <v>66</v>
      </c>
      <c r="V49" s="208" t="e">
        <f>SUM(A231:A1621)/X41</f>
        <v>#DIV/0!</v>
      </c>
    </row>
    <row r="50" spans="1:36" ht="14.7" thickBot="1" x14ac:dyDescent="0.55000000000000004">
      <c r="A50" s="144" t="s">
        <v>107</v>
      </c>
      <c r="B50" s="209">
        <f>'Analysis Tool'!B18</f>
        <v>0.58299999999999996</v>
      </c>
      <c r="C50" s="211">
        <f>'Analysis Tool'!B55</f>
        <v>0.42099999999999999</v>
      </c>
      <c r="D50" s="211">
        <f>'Analysis Tool'!B219</f>
        <v>0.53</v>
      </c>
      <c r="E50" s="211">
        <f>'Analysis Tool'!B406</f>
        <v>0.41</v>
      </c>
      <c r="F50" s="257">
        <v>0.28000000000000003</v>
      </c>
      <c r="G50" s="232" t="e">
        <f>'Analysis Tool'!#REF!</f>
        <v>#REF!</v>
      </c>
      <c r="H50" s="256"/>
      <c r="I50" s="256"/>
      <c r="J50" s="256"/>
      <c r="K50" s="256"/>
      <c r="L50" s="256"/>
      <c r="N50" s="49" t="str">
        <f>N11</f>
        <v xml:space="preserve">   Critical Illness </v>
      </c>
      <c r="O50" s="89" t="b">
        <v>0</v>
      </c>
      <c r="P50" s="49" t="str">
        <f t="shared" si="5"/>
        <v xml:space="preserve">   Critical Illness </v>
      </c>
      <c r="Q50" s="89" t="b">
        <v>0</v>
      </c>
      <c r="R50" s="94" t="str">
        <f t="shared" si="6"/>
        <v xml:space="preserve">   Critical Illness </v>
      </c>
      <c r="S50" s="95" t="b">
        <v>0</v>
      </c>
      <c r="T50" s="193" t="str">
        <f>IF(O50=TRUE,"(100% Employer Paid)",IF(Q50=TRUE, "(Assume "&amp;'Request Form'!K26*100&amp;"% Employer Paid)",IF(S50=TRUE, "","")))</f>
        <v/>
      </c>
      <c r="U50" s="145" t="s">
        <v>67</v>
      </c>
      <c r="V50" s="63" t="e">
        <f>SUM(D231:D1621)/V48</f>
        <v>#DIV/0!</v>
      </c>
    </row>
    <row r="51" spans="1:36" x14ac:dyDescent="0.5">
      <c r="A51" s="146" t="s">
        <v>108</v>
      </c>
      <c r="B51" s="218">
        <f>'Analysis Tool'!B19</f>
        <v>4.4999999999999998E-2</v>
      </c>
      <c r="C51" s="220">
        <f>'Analysis Tool'!B56</f>
        <v>4.8000000000000001E-2</v>
      </c>
      <c r="D51" s="220">
        <f>'Analysis Tool'!B220</f>
        <v>0.04</v>
      </c>
      <c r="E51" s="220">
        <f>'Analysis Tool'!B486</f>
        <v>0.03</v>
      </c>
      <c r="F51" s="216">
        <v>0.02</v>
      </c>
      <c r="G51" s="233" t="e">
        <f>'Analysis Tool'!#REF!</f>
        <v>#REF!</v>
      </c>
      <c r="H51" s="256"/>
      <c r="I51" s="256"/>
      <c r="J51" s="256"/>
      <c r="K51" s="256"/>
      <c r="L51" s="256"/>
      <c r="N51" s="49" t="str">
        <f>N10</f>
        <v xml:space="preserve">   Accident </v>
      </c>
      <c r="O51" s="89" t="b">
        <v>0</v>
      </c>
      <c r="P51" s="49" t="str">
        <f t="shared" si="5"/>
        <v xml:space="preserve">   Accident </v>
      </c>
      <c r="Q51" s="89" t="b">
        <v>0</v>
      </c>
      <c r="R51" s="94" t="str">
        <f t="shared" si="6"/>
        <v xml:space="preserve">   Accident </v>
      </c>
      <c r="S51" s="95" t="b">
        <v>0</v>
      </c>
      <c r="T51" s="193" t="str">
        <f>IF(O51=TRUE,"(100% Employer Paid)",IF(Q51=TRUE, "(Assume "&amp;'Request Form'!K24*100&amp;"% Employer Paid)",IF(S51=TRUE, "","")))</f>
        <v/>
      </c>
    </row>
    <row r="52" spans="1:36" x14ac:dyDescent="0.5">
      <c r="A52" s="146" t="s">
        <v>441</v>
      </c>
      <c r="B52" s="213">
        <f>B55*('Data Generator'!$X$41-'Data Generator'!$I$77*B59-'Data Generator'!$I$81*B60-'Data Generator'!$I$82*B61-'Data Generator'!$I$83*B62-'Data Generator'!$I$84*B63)</f>
        <v>0</v>
      </c>
      <c r="C52" s="213">
        <f>C55*('Data Generator'!$X$41-'Data Generator'!$I$77*C59-'Data Generator'!$I$81*C60-'Data Generator'!$I$82*C61-'Data Generator'!$I$83*C62-'Data Generator'!$I$84*C63)</f>
        <v>0</v>
      </c>
      <c r="D52" s="213">
        <f>D55*('Data Generator'!$X$41-'Data Generator'!$I$77*D59-'Data Generator'!$I$81*D60-'Data Generator'!$I$82*D61-'Data Generator'!$I$83*D62-'Data Generator'!$I$84*D63)</f>
        <v>0</v>
      </c>
      <c r="E52" s="213">
        <f>E55*('Data Generator'!$X$41-'Data Generator'!$I$77*E59-'Data Generator'!$I$81*E60-'Data Generator'!$I$82*E61-'Data Generator'!$I$83*E62-'Data Generator'!$I$84*E63)</f>
        <v>0</v>
      </c>
      <c r="F52" s="213">
        <f>F55*('Data Generator'!$X$41-'Data Generator'!$I$77*F59-'Data Generator'!$I$81*F60-'Data Generator'!$I$82*F61-'Data Generator'!$I$83*F62-'Data Generator'!$I$84*F63)</f>
        <v>0</v>
      </c>
      <c r="G52" s="250" t="e">
        <f>G55*('Data Generator'!$X$41-'Data Generator'!$I$77*G59-'Data Generator'!$I$81*G60-'Data Generator'!$I$82*G61-'Data Generator'!$I$83*G62-'Data Generator'!$I$84*G63)</f>
        <v>#REF!</v>
      </c>
      <c r="H52" s="256"/>
      <c r="I52" s="256"/>
      <c r="J52" s="256"/>
      <c r="K52" s="256"/>
      <c r="L52" s="256"/>
      <c r="N52" s="49" t="str">
        <f>N12</f>
        <v xml:space="preserve">   Cancer </v>
      </c>
      <c r="O52" s="89" t="b">
        <v>0</v>
      </c>
      <c r="P52" s="49" t="str">
        <f t="shared" si="5"/>
        <v xml:space="preserve">   Cancer </v>
      </c>
      <c r="Q52" s="89" t="b">
        <v>0</v>
      </c>
      <c r="R52" s="94" t="str">
        <f t="shared" si="6"/>
        <v xml:space="preserve">   Cancer </v>
      </c>
      <c r="S52" s="95" t="b">
        <v>0</v>
      </c>
      <c r="T52" s="193" t="str">
        <f>IF(O52=TRUE,"(100% Employer Paid)",IF(Q52=TRUE, "(Assume "&amp;'Request Form'!K26*100&amp;"% Employer Paid)",IF(S52=TRUE, "","")))</f>
        <v/>
      </c>
      <c r="V52" s="32"/>
      <c r="W52" s="32"/>
      <c r="X52" s="32"/>
      <c r="Y52" s="32"/>
    </row>
    <row r="53" spans="1:36" ht="14.7" thickBot="1" x14ac:dyDescent="0.55000000000000004">
      <c r="A53" s="147" t="s">
        <v>111</v>
      </c>
      <c r="B53" s="234" t="str">
        <f>'Analysis Tool'!B20</f>
        <v>N/A</v>
      </c>
      <c r="C53" s="222" t="str">
        <f>'Analysis Tool'!B83</f>
        <v>2 years</v>
      </c>
      <c r="D53" s="222" t="str">
        <f>'Analysis Tool'!B221</f>
        <v>2 Years</v>
      </c>
      <c r="E53" s="222" t="str">
        <f>'Analysis Tool'!B488</f>
        <v>2 year</v>
      </c>
      <c r="F53" s="222" t="s">
        <v>106</v>
      </c>
      <c r="G53" s="235" t="e">
        <f>'Analysis Tool'!#REF!</f>
        <v>#REF!</v>
      </c>
      <c r="H53" s="256"/>
      <c r="I53" s="256"/>
      <c r="J53" s="256"/>
      <c r="K53" s="256"/>
      <c r="L53" s="256"/>
      <c r="N53" s="49" t="str">
        <f>N13</f>
        <v xml:space="preserve">   Hospital Indemnity </v>
      </c>
      <c r="O53" s="89" t="b">
        <v>0</v>
      </c>
      <c r="P53" s="49" t="str">
        <f t="shared" si="5"/>
        <v xml:space="preserve">   Hospital Indemnity </v>
      </c>
      <c r="Q53" s="89" t="b">
        <v>0</v>
      </c>
      <c r="R53" s="94" t="str">
        <f t="shared" si="6"/>
        <v xml:space="preserve">   Hospital Indemnity </v>
      </c>
      <c r="S53" s="95" t="b">
        <v>0</v>
      </c>
      <c r="T53" s="193" t="str">
        <f>IF(O53=TRUE,"(100% Employer Paid)",IF(Q53=TRUE, "(Assume "&amp;'Request Form'!K27*100&amp;"% Employer Paid)",IF(S53=TRUE, "","")))</f>
        <v/>
      </c>
      <c r="V53" s="32"/>
      <c r="W53" s="32"/>
    </row>
    <row r="54" spans="1:36" ht="14.7" thickBot="1" x14ac:dyDescent="0.55000000000000004">
      <c r="A54" s="865" t="s">
        <v>179</v>
      </c>
      <c r="B54" s="866"/>
      <c r="C54" s="866"/>
      <c r="D54" s="866"/>
      <c r="E54" s="866"/>
      <c r="F54" s="866"/>
      <c r="G54" s="867"/>
      <c r="H54" s="256"/>
      <c r="I54" s="256"/>
      <c r="J54" s="256"/>
      <c r="K54" s="256"/>
      <c r="L54" s="256"/>
      <c r="N54" s="49" t="str">
        <f>N14</f>
        <v xml:space="preserve">   Executive IDI </v>
      </c>
      <c r="O54" s="89" t="b">
        <v>0</v>
      </c>
      <c r="P54" s="49" t="str">
        <f t="shared" si="5"/>
        <v xml:space="preserve">   Executive IDI </v>
      </c>
      <c r="Q54" s="89" t="b">
        <v>0</v>
      </c>
      <c r="R54" s="94" t="str">
        <f t="shared" si="6"/>
        <v xml:space="preserve">   Executive IDI </v>
      </c>
      <c r="S54" s="95" t="b">
        <v>0</v>
      </c>
      <c r="T54" s="193" t="str">
        <f>IF(O54=TRUE,"(100% Employer Paid)",IF(Q54=TRUE, "(Assume "&amp;'Request Form'!K28*100&amp;"% Employer Paid)",IF(S54=TRUE, "","")))</f>
        <v/>
      </c>
      <c r="V54" s="32"/>
      <c r="W54" s="32"/>
    </row>
    <row r="55" spans="1:36" ht="14.7" thickBot="1" x14ac:dyDescent="0.55000000000000004">
      <c r="A55" s="144" t="s">
        <v>117</v>
      </c>
      <c r="B55" s="210">
        <f>'Analysis Tool'!B33</f>
        <v>10000</v>
      </c>
      <c r="C55" s="213">
        <f>'Analysis Tool'!B131</f>
        <v>10000</v>
      </c>
      <c r="D55" s="220">
        <f>'Analysis Tool'!B296</f>
        <v>10000</v>
      </c>
      <c r="E55" s="220">
        <f>'Analysis Tool'!B398</f>
        <v>10000</v>
      </c>
      <c r="F55" s="220">
        <v>20000</v>
      </c>
      <c r="G55" s="191" t="e">
        <f>'Analysis Tool'!#REF!</f>
        <v>#REF!</v>
      </c>
      <c r="H55" s="256"/>
      <c r="I55" s="256"/>
      <c r="J55" s="256"/>
      <c r="K55" s="256"/>
      <c r="L55" s="256"/>
      <c r="N55" s="49"/>
      <c r="O55" s="89"/>
      <c r="P55" s="49"/>
      <c r="Q55" s="89"/>
      <c r="R55" s="94"/>
      <c r="S55" s="95"/>
      <c r="T55" s="47"/>
      <c r="V55" s="32"/>
      <c r="W55" s="32"/>
    </row>
    <row r="56" spans="1:36" x14ac:dyDescent="0.5">
      <c r="A56" s="146" t="s">
        <v>110</v>
      </c>
      <c r="B56" s="210">
        <f>'Analysis Tool'!B34</f>
        <v>10000</v>
      </c>
      <c r="C56" s="296">
        <f>'Analysis Tool'!B132</f>
        <v>10000</v>
      </c>
      <c r="D56" s="220">
        <f>'Analysis Tool'!B297</f>
        <v>10000</v>
      </c>
      <c r="E56" s="220">
        <f>'Analysis Tool'!B399</f>
        <v>10000</v>
      </c>
      <c r="F56" s="220">
        <v>20000</v>
      </c>
      <c r="G56" s="95" t="e">
        <f>'Analysis Tool'!#REF!</f>
        <v>#REF!</v>
      </c>
      <c r="H56" s="256"/>
      <c r="I56" s="256"/>
      <c r="J56" s="256"/>
      <c r="K56" s="256"/>
      <c r="L56" s="256"/>
      <c r="N56" s="49" t="str">
        <f>N16</f>
        <v>______________________________________________________________</v>
      </c>
      <c r="O56" s="90" t="b">
        <v>1</v>
      </c>
      <c r="P56" s="49" t="str">
        <f t="shared" ref="P56:R57" si="7">N56</f>
        <v>______________________________________________________________</v>
      </c>
      <c r="Q56" s="90" t="b">
        <f t="shared" si="7"/>
        <v>1</v>
      </c>
      <c r="R56" s="94" t="str">
        <f t="shared" si="7"/>
        <v>______________________________________________________________</v>
      </c>
      <c r="S56" s="90"/>
      <c r="T56" s="47" t="str">
        <f>IF(O56=TRUE,"(100% Employer Paid)",IF(Q56=TRUE, "(Assume 50% Employer Paid)",IF(S56=TRUE, "(Voluntary)","")))</f>
        <v>(100% Employer Paid)</v>
      </c>
      <c r="V56" s="32"/>
      <c r="W56" s="32"/>
    </row>
    <row r="57" spans="1:36" ht="14.7" thickBot="1" x14ac:dyDescent="0.55000000000000004">
      <c r="A57" s="146" t="s">
        <v>112</v>
      </c>
      <c r="B57" s="219" t="str">
        <f>'Analysis Tool'!B41</f>
        <v>25,50, or 75% of Life Amount</v>
      </c>
      <c r="C57" s="220" t="str">
        <f>'Analysis Tool'!B139</f>
        <v>Y 75% up to $250,000</v>
      </c>
      <c r="D57" s="220" t="str">
        <f>'Analysis Tool'!B298</f>
        <v>See Proposal</v>
      </c>
      <c r="E57" s="220" t="str">
        <f>'Analysis Tool'!B489</f>
        <v>Y 75% up to $150,000</v>
      </c>
      <c r="F57" s="220" t="s">
        <v>122</v>
      </c>
      <c r="G57" s="95" t="e">
        <f>'Analysis Tool'!#REF!</f>
        <v>#REF!</v>
      </c>
      <c r="H57" s="256"/>
      <c r="I57" s="256"/>
      <c r="J57" s="256"/>
      <c r="K57" s="256"/>
      <c r="L57" s="256"/>
      <c r="M57" s="32"/>
      <c r="N57" s="91" t="str">
        <f>N17</f>
        <v xml:space="preserve">   Monthly Expenses</v>
      </c>
      <c r="O57" s="92" t="b">
        <v>1</v>
      </c>
      <c r="P57" s="91" t="str">
        <f t="shared" si="7"/>
        <v xml:space="preserve">   Monthly Expenses</v>
      </c>
      <c r="Q57" s="92" t="b">
        <f t="shared" si="7"/>
        <v>1</v>
      </c>
      <c r="R57" s="96" t="str">
        <f t="shared" si="7"/>
        <v xml:space="preserve">   Monthly Expenses</v>
      </c>
      <c r="S57" s="50" t="b">
        <v>1</v>
      </c>
      <c r="T57" s="107"/>
    </row>
    <row r="58" spans="1:36" ht="15.7" x14ac:dyDescent="0.55000000000000004">
      <c r="A58" s="146" t="s">
        <v>115</v>
      </c>
      <c r="B58" s="219" t="str">
        <f>'Analysis Tool'!B35</f>
        <v>Y</v>
      </c>
      <c r="C58" s="220" t="str">
        <f>'Analysis Tool'!B133</f>
        <v>Y</v>
      </c>
      <c r="D58" s="220" t="str">
        <f>'Analysis Tool'!B299</f>
        <v>Y</v>
      </c>
      <c r="E58" s="220" t="str">
        <f>'Analysis Tool'!B400</f>
        <v xml:space="preserve">Y  </v>
      </c>
      <c r="F58" s="220" t="s">
        <v>116</v>
      </c>
      <c r="G58" s="95" t="e">
        <f>'Analysis Tool'!#REF!</f>
        <v>#REF!</v>
      </c>
      <c r="H58" s="256"/>
      <c r="I58" s="256"/>
      <c r="J58" s="256"/>
      <c r="K58" s="256"/>
      <c r="L58" s="256"/>
      <c r="N58" s="881" t="str">
        <f>N18</f>
        <v>Annual</v>
      </c>
      <c r="O58" s="882"/>
      <c r="P58" s="882"/>
      <c r="Q58" s="882"/>
      <c r="R58" s="882"/>
      <c r="S58" s="883"/>
      <c r="T58" s="106"/>
    </row>
    <row r="59" spans="1:36" ht="16" thickBot="1" x14ac:dyDescent="0.6">
      <c r="A59" s="146" t="s">
        <v>113</v>
      </c>
      <c r="B59" s="229">
        <f>'Analysis Tool'!B36</f>
        <v>0</v>
      </c>
      <c r="C59" s="230">
        <f>'Analysis Tool'!B134</f>
        <v>0.35</v>
      </c>
      <c r="D59" s="230">
        <f>'Analysis Tool'!B300</f>
        <v>0.35</v>
      </c>
      <c r="E59" s="230">
        <f>'Analysis Tool'!B401</f>
        <v>0.35</v>
      </c>
      <c r="F59" s="220">
        <v>0</v>
      </c>
      <c r="G59" s="95" t="e">
        <f>'Analysis Tool'!#REF!</f>
        <v>#REF!</v>
      </c>
      <c r="H59" s="256"/>
      <c r="I59" s="256"/>
      <c r="J59" s="256"/>
      <c r="K59" s="256"/>
      <c r="L59" s="256"/>
      <c r="N59" s="881"/>
      <c r="O59" s="882"/>
      <c r="P59" s="882"/>
      <c r="Q59" s="882"/>
      <c r="R59" s="882"/>
      <c r="S59" s="883"/>
      <c r="T59" s="106"/>
    </row>
    <row r="60" spans="1:36" x14ac:dyDescent="0.5">
      <c r="A60" s="146" t="s">
        <v>114</v>
      </c>
      <c r="B60" s="229">
        <f>'Analysis Tool'!B37</f>
        <v>0.35</v>
      </c>
      <c r="C60" s="230">
        <f>'Analysis Tool'!B135</f>
        <v>0.5</v>
      </c>
      <c r="D60" s="230">
        <f>'Analysis Tool'!B301</f>
        <v>0.6</v>
      </c>
      <c r="E60" s="230">
        <f>'Analysis Tool'!B402</f>
        <v>0.5</v>
      </c>
      <c r="F60" s="258">
        <v>0</v>
      </c>
      <c r="G60" s="95" t="e">
        <f>'Analysis Tool'!#REF!</f>
        <v>#REF!</v>
      </c>
      <c r="H60" s="256"/>
      <c r="I60" s="256"/>
      <c r="J60" s="256"/>
      <c r="K60" s="256"/>
      <c r="L60" s="256"/>
      <c r="M60" s="32"/>
      <c r="N60" s="87" t="str">
        <f>N20</f>
        <v xml:space="preserve">   Dental </v>
      </c>
      <c r="O60" s="88" t="b">
        <f>O44</f>
        <v>0</v>
      </c>
      <c r="P60" s="87" t="str">
        <f>N60</f>
        <v xml:space="preserve">   Dental </v>
      </c>
      <c r="Q60" s="88" t="b">
        <f>Q44</f>
        <v>0</v>
      </c>
      <c r="R60" s="93" t="str">
        <f>P60</f>
        <v xml:space="preserve">   Dental </v>
      </c>
      <c r="S60" s="191" t="b">
        <f t="shared" ref="S60:T62" si="8">S44</f>
        <v>0</v>
      </c>
      <c r="T60" s="195" t="str">
        <f t="shared" si="8"/>
        <v/>
      </c>
    </row>
    <row r="61" spans="1:36" x14ac:dyDescent="0.5">
      <c r="A61" s="146" t="s">
        <v>119</v>
      </c>
      <c r="B61" s="229">
        <f>'Analysis Tool'!B38</f>
        <v>0.57750000000000001</v>
      </c>
      <c r="C61" s="230">
        <f>'Analysis Tool'!B136</f>
        <v>0.5</v>
      </c>
      <c r="D61" s="230">
        <f>'Analysis Tool'!B302</f>
        <v>0.75</v>
      </c>
      <c r="E61" s="230">
        <f>'Analysis Tool'!B403</f>
        <v>0.75</v>
      </c>
      <c r="F61" s="258">
        <v>0.7</v>
      </c>
      <c r="G61" s="95" t="e">
        <f>'Analysis Tool'!#REF!</f>
        <v>#REF!</v>
      </c>
      <c r="H61" s="256"/>
      <c r="I61" s="256"/>
      <c r="J61" s="256"/>
      <c r="K61" s="256"/>
      <c r="L61" s="256"/>
      <c r="N61" s="49" t="str">
        <f>N21</f>
        <v xml:space="preserve">   Vision </v>
      </c>
      <c r="O61" s="89" t="b">
        <f>O45</f>
        <v>0</v>
      </c>
      <c r="P61" s="49" t="str">
        <f>N61</f>
        <v xml:space="preserve">   Vision </v>
      </c>
      <c r="Q61" s="89" t="b">
        <f>Q45</f>
        <v>0</v>
      </c>
      <c r="R61" s="94" t="str">
        <f>P61</f>
        <v xml:space="preserve">   Vision </v>
      </c>
      <c r="S61" s="95" t="b">
        <f t="shared" si="8"/>
        <v>0</v>
      </c>
      <c r="T61" s="195" t="str">
        <f t="shared" si="8"/>
        <v/>
      </c>
      <c r="AC61" s="34"/>
      <c r="AD61" s="34"/>
      <c r="AE61" s="34"/>
      <c r="AF61" s="34"/>
      <c r="AG61" s="34"/>
      <c r="AH61" s="34"/>
      <c r="AI61" s="34"/>
      <c r="AJ61" s="34"/>
    </row>
    <row r="62" spans="1:36" ht="14.7" thickBot="1" x14ac:dyDescent="0.55000000000000004">
      <c r="A62" s="146" t="s">
        <v>120</v>
      </c>
      <c r="B62" s="229">
        <f>'Analysis Tool'!B39</f>
        <v>0.73</v>
      </c>
      <c r="C62" s="230">
        <f>'Analysis Tool'!B137</f>
        <v>0.5</v>
      </c>
      <c r="D62" s="230">
        <f>'Analysis Tool'!B303</f>
        <v>0.85</v>
      </c>
      <c r="E62" s="230">
        <f>'Analysis Tool'!B404</f>
        <v>0.75</v>
      </c>
      <c r="F62" s="258">
        <v>0.8</v>
      </c>
      <c r="G62" s="95" t="e">
        <f>'Analysis Tool'!#REF!</f>
        <v>#REF!</v>
      </c>
      <c r="H62" s="256"/>
      <c r="I62" s="256"/>
      <c r="J62" s="256"/>
      <c r="K62" s="256"/>
      <c r="L62" s="256"/>
      <c r="N62" s="91" t="str">
        <f>N22</f>
        <v xml:space="preserve">   Group Term Life </v>
      </c>
      <c r="O62" s="92" t="b">
        <f>O46</f>
        <v>0</v>
      </c>
      <c r="P62" s="91" t="str">
        <f>N62</f>
        <v xml:space="preserve">   Group Term Life </v>
      </c>
      <c r="Q62" s="92" t="b">
        <f>Q46</f>
        <v>0</v>
      </c>
      <c r="R62" s="96" t="str">
        <f>P62</f>
        <v xml:space="preserve">   Group Term Life </v>
      </c>
      <c r="S62" s="50" t="b">
        <f t="shared" si="8"/>
        <v>0</v>
      </c>
      <c r="T62" s="196" t="str">
        <f t="shared" si="8"/>
        <v/>
      </c>
    </row>
    <row r="63" spans="1:36" ht="16" thickBot="1" x14ac:dyDescent="0.6">
      <c r="A63" s="147" t="s">
        <v>121</v>
      </c>
      <c r="B63" s="229">
        <f>'Analysis Tool'!B40</f>
        <v>0.82</v>
      </c>
      <c r="C63" s="230">
        <f>'Analysis Tool'!B138</f>
        <v>0.5</v>
      </c>
      <c r="D63" s="230">
        <f>'Analysis Tool'!B304</f>
        <v>0.85</v>
      </c>
      <c r="E63" s="230">
        <f>'Analysis Tool'!B405</f>
        <v>0.75</v>
      </c>
      <c r="F63" s="258">
        <v>0.85</v>
      </c>
      <c r="G63" s="50" t="e">
        <f>'Analysis Tool'!#REF!</f>
        <v>#REF!</v>
      </c>
      <c r="H63" s="256"/>
      <c r="I63" s="256"/>
      <c r="J63" s="256"/>
      <c r="K63" s="256"/>
      <c r="L63" s="256"/>
      <c r="N63" s="865" t="str">
        <f>N23</f>
        <v xml:space="preserve">   Voluntary Term Life</v>
      </c>
      <c r="O63" s="866"/>
      <c r="P63" s="866"/>
      <c r="Q63" s="866"/>
      <c r="R63" s="866"/>
      <c r="S63" s="866"/>
      <c r="T63" s="867"/>
      <c r="AC63" s="102"/>
      <c r="AD63" s="102"/>
      <c r="AE63" s="102"/>
      <c r="AF63" s="102"/>
      <c r="AG63" s="102"/>
      <c r="AH63" s="102"/>
      <c r="AI63" s="102"/>
      <c r="AJ63" s="102"/>
    </row>
    <row r="64" spans="1:36" ht="16" thickBot="1" x14ac:dyDescent="0.6">
      <c r="A64" s="865" t="s">
        <v>182</v>
      </c>
      <c r="B64" s="866"/>
      <c r="C64" s="866"/>
      <c r="D64" s="866"/>
      <c r="E64" s="866"/>
      <c r="F64" s="866"/>
      <c r="G64" s="867"/>
      <c r="H64" s="256"/>
      <c r="I64" s="256"/>
      <c r="J64" s="256"/>
      <c r="K64" s="256"/>
      <c r="L64" s="256"/>
      <c r="N64" s="87" t="str">
        <f>N25</f>
        <v xml:space="preserve">   Group LTD </v>
      </c>
      <c r="O64" s="88" t="b">
        <f t="shared" ref="O64:O67" si="9">O48</f>
        <v>0</v>
      </c>
      <c r="P64" s="87" t="str">
        <f t="shared" ref="P64:P69" si="10">N64</f>
        <v xml:space="preserve">   Group LTD </v>
      </c>
      <c r="Q64" s="88" t="b">
        <f t="shared" ref="Q64:Q67" si="11">Q48</f>
        <v>0</v>
      </c>
      <c r="R64" s="93" t="str">
        <f t="shared" ref="R64:R69" si="12">P64</f>
        <v xml:space="preserve">   Group LTD </v>
      </c>
      <c r="S64" s="191" t="b">
        <f t="shared" ref="S64:T67" si="13">S48</f>
        <v>0</v>
      </c>
      <c r="T64" s="192" t="str">
        <f t="shared" si="13"/>
        <v/>
      </c>
      <c r="AC64" s="102"/>
      <c r="AD64" s="102"/>
      <c r="AE64" s="102"/>
      <c r="AF64" s="102"/>
      <c r="AG64" s="102"/>
      <c r="AH64" s="102"/>
      <c r="AI64" s="102"/>
      <c r="AJ64" s="102"/>
    </row>
    <row r="65" spans="1:21" x14ac:dyDescent="0.5">
      <c r="A65" s="144" t="s">
        <v>124</v>
      </c>
      <c r="B65" s="328" t="str">
        <f>'Analysis Tool'!B42</f>
        <v>See Proposal</v>
      </c>
      <c r="C65" s="258">
        <f>'Analysis Tool'!B140</f>
        <v>0.5</v>
      </c>
      <c r="D65" s="258" t="str">
        <f>'Analysis Tool'!B295</f>
        <v>75% participation (Contributory)</v>
      </c>
      <c r="E65" s="258">
        <f>'Analysis Tool'!B487</f>
        <v>0.75</v>
      </c>
      <c r="F65" s="258">
        <v>1</v>
      </c>
      <c r="G65" s="191" t="e">
        <f>'Analysis Tool'!#REF!</f>
        <v>#REF!</v>
      </c>
      <c r="H65" s="256"/>
      <c r="I65" s="256"/>
      <c r="J65" s="256"/>
      <c r="K65" s="256"/>
      <c r="L65" s="256"/>
      <c r="N65" s="49" t="str">
        <f>N24</f>
        <v xml:space="preserve">   Group STD </v>
      </c>
      <c r="O65" s="89" t="b">
        <f t="shared" si="9"/>
        <v>0</v>
      </c>
      <c r="P65" s="49" t="str">
        <f t="shared" si="10"/>
        <v xml:space="preserve">   Group STD </v>
      </c>
      <c r="Q65" s="89" t="b">
        <f t="shared" si="11"/>
        <v>0</v>
      </c>
      <c r="R65" s="94" t="str">
        <f t="shared" si="12"/>
        <v xml:space="preserve">   Group STD </v>
      </c>
      <c r="S65" s="95" t="b">
        <f t="shared" si="13"/>
        <v>0</v>
      </c>
      <c r="T65" s="197" t="str">
        <f t="shared" si="13"/>
        <v/>
      </c>
    </row>
    <row r="66" spans="1:21" x14ac:dyDescent="0.5">
      <c r="N66" s="49" t="str">
        <f>N27</f>
        <v xml:space="preserve">   Critical Illness </v>
      </c>
      <c r="O66" s="89" t="b">
        <f t="shared" si="9"/>
        <v>0</v>
      </c>
      <c r="P66" s="49" t="str">
        <f t="shared" si="10"/>
        <v xml:space="preserve">   Critical Illness </v>
      </c>
      <c r="Q66" s="89" t="b">
        <f t="shared" si="11"/>
        <v>0</v>
      </c>
      <c r="R66" s="94" t="str">
        <f t="shared" si="12"/>
        <v xml:space="preserve">   Critical Illness </v>
      </c>
      <c r="S66" s="95" t="b">
        <f t="shared" si="13"/>
        <v>0</v>
      </c>
      <c r="T66" s="197" t="str">
        <f t="shared" si="13"/>
        <v/>
      </c>
    </row>
    <row r="67" spans="1:21" x14ac:dyDescent="0.5">
      <c r="A67" s="875" t="s">
        <v>190</v>
      </c>
      <c r="B67" s="876"/>
      <c r="C67" s="876"/>
      <c r="D67" s="876"/>
      <c r="E67" s="876"/>
      <c r="F67" s="876"/>
      <c r="G67" s="876"/>
      <c r="H67" s="876"/>
      <c r="I67" s="876"/>
      <c r="J67" s="876"/>
      <c r="K67" s="876"/>
      <c r="L67" s="876"/>
      <c r="M67" s="877"/>
      <c r="N67" s="49" t="str">
        <f>N26</f>
        <v xml:space="preserve">   Accident </v>
      </c>
      <c r="O67" s="89" t="b">
        <f t="shared" si="9"/>
        <v>0</v>
      </c>
      <c r="P67" s="49" t="str">
        <f t="shared" si="10"/>
        <v xml:space="preserve">   Accident </v>
      </c>
      <c r="Q67" s="89" t="b">
        <f t="shared" si="11"/>
        <v>0</v>
      </c>
      <c r="R67" s="94" t="str">
        <f t="shared" si="12"/>
        <v xml:space="preserve">   Accident </v>
      </c>
      <c r="S67" s="95" t="b">
        <f t="shared" si="13"/>
        <v>0</v>
      </c>
      <c r="T67" s="197" t="str">
        <f t="shared" si="13"/>
        <v/>
      </c>
    </row>
    <row r="68" spans="1:21" ht="14.7" thickBot="1" x14ac:dyDescent="0.55000000000000004">
      <c r="A68" s="875"/>
      <c r="B68" s="876"/>
      <c r="C68" s="876"/>
      <c r="D68" s="876"/>
      <c r="E68" s="876"/>
      <c r="F68" s="876"/>
      <c r="G68" s="876"/>
      <c r="H68" s="876"/>
      <c r="I68" s="876"/>
      <c r="J68" s="876"/>
      <c r="K68" s="876"/>
      <c r="L68" s="876"/>
      <c r="M68" s="877"/>
      <c r="N68" s="49" t="str">
        <f>N29</f>
        <v xml:space="preserve">   Hospital Indemnity </v>
      </c>
      <c r="O68" s="89" t="b">
        <f>O53</f>
        <v>0</v>
      </c>
      <c r="P68" s="49" t="str">
        <f t="shared" si="10"/>
        <v xml:space="preserve">   Hospital Indemnity </v>
      </c>
      <c r="Q68" s="89" t="b">
        <f>Q53</f>
        <v>0</v>
      </c>
      <c r="R68" s="94" t="str">
        <f t="shared" si="12"/>
        <v xml:space="preserve">   Hospital Indemnity </v>
      </c>
      <c r="S68" s="95" t="b">
        <f>S53</f>
        <v>0</v>
      </c>
      <c r="T68" s="197" t="str">
        <f>T53</f>
        <v/>
      </c>
    </row>
    <row r="69" spans="1:21" ht="14.7" thickBot="1" x14ac:dyDescent="0.55000000000000004">
      <c r="A69" s="865" t="s">
        <v>78</v>
      </c>
      <c r="B69" s="866"/>
      <c r="C69" s="866"/>
      <c r="D69" s="866"/>
      <c r="E69" s="866"/>
      <c r="F69" s="866"/>
      <c r="G69" s="867"/>
      <c r="H69" s="182" t="s">
        <v>376</v>
      </c>
      <c r="I69" s="135">
        <f>COUNTIFS('Data Generator'!$A$231:$A$1621,"&gt;0",$A$231:$A$1621,"&lt;30")</f>
        <v>0</v>
      </c>
      <c r="J69" s="236" t="b">
        <f t="shared" ref="J69:J78" si="14">IF(I69&gt;0,TRUE,FALSE)</f>
        <v>0</v>
      </c>
      <c r="K69" s="237" t="str" cm="1">
        <f t="array" ref="K69">_xlfn._xlws.FILTER(I69:I78,J69:J78=TRUE,"")</f>
        <v/>
      </c>
      <c r="L69" s="256"/>
      <c r="N69" s="49" t="str">
        <f>N30</f>
        <v xml:space="preserve">   Executive IDI </v>
      </c>
      <c r="O69" s="89" t="b">
        <f>O54</f>
        <v>0</v>
      </c>
      <c r="P69" s="49" t="str">
        <f t="shared" si="10"/>
        <v xml:space="preserve">   Executive IDI </v>
      </c>
      <c r="Q69" s="89" t="b">
        <f>Q54</f>
        <v>0</v>
      </c>
      <c r="R69" s="94" t="str">
        <f t="shared" si="12"/>
        <v xml:space="preserve">   Executive IDI </v>
      </c>
      <c r="S69" s="95" t="b">
        <f>S54</f>
        <v>0</v>
      </c>
      <c r="T69" s="197" t="str">
        <f>T54</f>
        <v/>
      </c>
    </row>
    <row r="70" spans="1:21" ht="14.7" thickBot="1" x14ac:dyDescent="0.55000000000000004">
      <c r="A70" s="144" t="str">
        <f>A50</f>
        <v>Life Rate per $1,000</v>
      </c>
      <c r="B70" s="210" t="s">
        <v>218</v>
      </c>
      <c r="C70" s="210" t="s">
        <v>218</v>
      </c>
      <c r="D70" s="211" t="s">
        <v>218</v>
      </c>
      <c r="E70" s="211" t="s">
        <v>218</v>
      </c>
      <c r="F70" s="211" t="s">
        <v>218</v>
      </c>
      <c r="G70" s="191" t="s">
        <v>218</v>
      </c>
      <c r="H70" s="244" t="s">
        <v>223</v>
      </c>
      <c r="I70" s="59">
        <f>COUNTIFS('Data Generator'!$A$231:$A$1621,"&gt;29",$A$231:$A$1621,"&lt;35")</f>
        <v>0</v>
      </c>
      <c r="J70" s="238" t="b">
        <f t="shared" si="14"/>
        <v>0</v>
      </c>
      <c r="K70" s="62"/>
      <c r="L70" s="256"/>
      <c r="N70" s="49"/>
      <c r="O70" s="89"/>
      <c r="P70" s="49"/>
      <c r="Q70" s="89"/>
      <c r="R70" s="94"/>
      <c r="S70" s="95"/>
      <c r="T70" s="47"/>
    </row>
    <row r="71" spans="1:21" ht="14.7" thickBot="1" x14ac:dyDescent="0.55000000000000004">
      <c r="A71" s="146" t="s">
        <v>219</v>
      </c>
      <c r="B71" s="212">
        <f t="shared" ref="B71:G71" si="15">$H$88</f>
        <v>100000</v>
      </c>
      <c r="C71" s="212">
        <f t="shared" si="15"/>
        <v>100000</v>
      </c>
      <c r="D71" s="213">
        <f t="shared" si="15"/>
        <v>100000</v>
      </c>
      <c r="E71" s="213">
        <f t="shared" si="15"/>
        <v>100000</v>
      </c>
      <c r="F71" s="213">
        <f t="shared" si="15"/>
        <v>100000</v>
      </c>
      <c r="G71" s="214">
        <f t="shared" si="15"/>
        <v>100000</v>
      </c>
      <c r="H71" s="244" t="s">
        <v>224</v>
      </c>
      <c r="I71" s="59">
        <f>COUNTIFS('Data Generator'!$A$231:$A$1621,"&gt;34",$A$231:$A$1621,"&lt;40")</f>
        <v>0</v>
      </c>
      <c r="J71" s="238" t="b">
        <f t="shared" si="14"/>
        <v>0</v>
      </c>
      <c r="K71" s="62"/>
      <c r="L71" s="256"/>
      <c r="N71" s="49" t="str">
        <f>N32</f>
        <v>______________________________________________________________</v>
      </c>
      <c r="O71" s="89" t="b">
        <v>1</v>
      </c>
      <c r="P71" s="49" t="str">
        <f>N71</f>
        <v>______________________________________________________________</v>
      </c>
      <c r="Q71" s="89" t="b">
        <f>Q56</f>
        <v>1</v>
      </c>
      <c r="R71" s="94" t="str">
        <f>P71</f>
        <v>______________________________________________________________</v>
      </c>
      <c r="S71" s="95">
        <f>S56</f>
        <v>0</v>
      </c>
      <c r="T71" s="47"/>
    </row>
    <row r="72" spans="1:21" ht="14.7" thickBot="1" x14ac:dyDescent="0.55000000000000004">
      <c r="A72" s="146" t="s">
        <v>220</v>
      </c>
      <c r="B72" s="215" t="e">
        <f>'Data Generator'!$H$88*('Data Generator'!B75*'Data Generator'!$K$69+'Data Generator'!$K$70*'Data Generator'!B76+'Data Generator'!B77*'Data Generator'!$K$71+'Data Generator'!B78*'Data Generator'!$K$72+'Data Generator'!$K$73*'Data Generator'!B79+'Data Generator'!B80*'Data Generator'!$K$74+'Data Generator'!$K$75*'Data Generator'!B81+'Data Generator'!B82*'Data Generator'!$K$76+'Data Generator'!$K$77*'Data Generator'!B83+'Data Generator'!B84*'Data Generator'!$K$78)/1000/$X$41</f>
        <v>#VALUE!</v>
      </c>
      <c r="C72" s="215" t="e">
        <f>'Data Generator'!$H$88*('Data Generator'!C75*'Data Generator'!$K$69+'Data Generator'!$K$70*'Data Generator'!C76+'Data Generator'!C77*'Data Generator'!$K$71+'Data Generator'!C78*'Data Generator'!$K$72+'Data Generator'!$K$73*'Data Generator'!C79+'Data Generator'!C80*'Data Generator'!$K$74+'Data Generator'!$K$75*'Data Generator'!C81+'Data Generator'!C82*'Data Generator'!$K$76+'Data Generator'!$K$77*'Data Generator'!C83+'Data Generator'!C84*'Data Generator'!$K$78)/1000/$X$41</f>
        <v>#VALUE!</v>
      </c>
      <c r="D72" s="216" t="e">
        <f>'Data Generator'!$H$88*('Data Generator'!D75*'Data Generator'!$K$69+'Data Generator'!$K$70*'Data Generator'!D76+'Data Generator'!D77*'Data Generator'!$K$71+'Data Generator'!D78*'Data Generator'!$K$72+'Data Generator'!$K$73*'Data Generator'!D79+'Data Generator'!D80*'Data Generator'!$K$74+'Data Generator'!$K$75*'Data Generator'!D81+'Data Generator'!D82*'Data Generator'!$K$76+'Data Generator'!$K$77*'Data Generator'!D83+'Data Generator'!D84*'Data Generator'!$K$78)/1000/$X$41</f>
        <v>#VALUE!</v>
      </c>
      <c r="E72" s="216" t="e">
        <f>'Data Generator'!$H$88*('Data Generator'!E75*'Data Generator'!$K$69+'Data Generator'!$K$70*'Data Generator'!E76+'Data Generator'!E77*'Data Generator'!$K$71+'Data Generator'!E78*'Data Generator'!$K$72+'Data Generator'!$K$73*'Data Generator'!E79+'Data Generator'!E80*'Data Generator'!$K$74+'Data Generator'!$K$75*'Data Generator'!E81+'Data Generator'!E82*'Data Generator'!$K$76+'Data Generator'!$K$77*'Data Generator'!E83+'Data Generator'!E84*'Data Generator'!$K$78)/1000/$X$41</f>
        <v>#VALUE!</v>
      </c>
      <c r="F72" s="216" t="e">
        <f>'Data Generator'!$H$88*('Analysis Tool'!#REF!*'Data Generator'!$K$69+'Data Generator'!$K$70*'Analysis Tool'!#REF!+'Analysis Tool'!#REF!*'Data Generator'!$K$71+'Analysis Tool'!#REF!*'Data Generator'!$K$72+'Data Generator'!$K$73*'Analysis Tool'!#REF!+'Analysis Tool'!#REF!*'Data Generator'!$K$74+'Data Generator'!$K$75*'Analysis Tool'!#REF!+'Analysis Tool'!#REF!*'Data Generator'!$K$76+'Data Generator'!$K$77*'Analysis Tool'!#REF!+'Analysis Tool'!#REF!*'Data Generator'!$K$78)/1000/$X$41</f>
        <v>#REF!</v>
      </c>
      <c r="G72" s="217" t="e">
        <f>'Data Generator'!$H$88*('Analysis Tool'!#REF!*'Data Generator'!$K$69+'Data Generator'!$K$70*'Analysis Tool'!#REF!+'Analysis Tool'!#REF!*'Data Generator'!$K$71+'Analysis Tool'!#REF!*'Data Generator'!$K$72+'Data Generator'!$K$73*'Analysis Tool'!#REF!+'Analysis Tool'!#REF!*'Data Generator'!$K$74+'Data Generator'!$K$75*'Analysis Tool'!#REF!+'Analysis Tool'!#REF!*'Data Generator'!$K$76+'Data Generator'!$K$77*'Analysis Tool'!#REF!+'Analysis Tool'!#REF!*'Data Generator'!$K$78)/1000/$X$41</f>
        <v>#REF!</v>
      </c>
      <c r="H72" s="244" t="s">
        <v>225</v>
      </c>
      <c r="I72" s="59">
        <f>COUNTIFS('Data Generator'!$A$231:$A$1621,"&gt;39",$A$231:$A$1621,"&lt;45")</f>
        <v>0</v>
      </c>
      <c r="J72" s="238" t="b">
        <f t="shared" si="14"/>
        <v>0</v>
      </c>
      <c r="K72" s="62"/>
      <c r="L72" s="256"/>
      <c r="N72" s="91" t="str">
        <f>N33</f>
        <v xml:space="preserve">   Annual Expenses</v>
      </c>
      <c r="O72" s="92" t="b">
        <v>1</v>
      </c>
      <c r="P72" s="91" t="str">
        <f>N72</f>
        <v xml:space="preserve">   Annual Expenses</v>
      </c>
      <c r="Q72" s="92" t="b">
        <f>Q57</f>
        <v>1</v>
      </c>
      <c r="R72" s="96" t="str">
        <f>P72</f>
        <v xml:space="preserve">   Annual Expenses</v>
      </c>
      <c r="S72" s="50" t="b">
        <f>S57</f>
        <v>1</v>
      </c>
      <c r="T72" s="107"/>
    </row>
    <row r="73" spans="1:21" ht="14.7" thickBot="1" x14ac:dyDescent="0.55000000000000004">
      <c r="A73" s="146" t="s">
        <v>221</v>
      </c>
      <c r="B73" s="215" t="e">
        <f t="shared" ref="B73:G73" si="16">B72*12</f>
        <v>#VALUE!</v>
      </c>
      <c r="C73" s="215" t="e">
        <f t="shared" si="16"/>
        <v>#VALUE!</v>
      </c>
      <c r="D73" s="216" t="e">
        <f t="shared" si="16"/>
        <v>#VALUE!</v>
      </c>
      <c r="E73" s="216" t="e">
        <f t="shared" si="16"/>
        <v>#VALUE!</v>
      </c>
      <c r="F73" s="216" t="e">
        <f t="shared" si="16"/>
        <v>#REF!</v>
      </c>
      <c r="G73" s="217" t="e">
        <f t="shared" si="16"/>
        <v>#REF!</v>
      </c>
      <c r="H73" s="244" t="s">
        <v>226</v>
      </c>
      <c r="I73" s="59">
        <f>COUNTIFS('Data Generator'!$A$231:$A$1621,"&gt;44",$A$231:$A$1621,"&lt;50")</f>
        <v>0</v>
      </c>
      <c r="J73" s="238" t="b">
        <f t="shared" si="14"/>
        <v>0</v>
      </c>
      <c r="K73" s="62"/>
      <c r="L73" s="256"/>
    </row>
    <row r="74" spans="1:21" ht="14.7" thickBot="1" x14ac:dyDescent="0.55000000000000004">
      <c r="A74" s="146" t="s">
        <v>96</v>
      </c>
      <c r="B74" s="218" t="str">
        <f>'Analysis Tool'!D29</f>
        <v>N/A</v>
      </c>
      <c r="C74" s="219" t="str">
        <f>'Analysis Tool'!B96</f>
        <v>2 Years</v>
      </c>
      <c r="D74" s="220" t="str">
        <f>'Analysis Tool'!B234</f>
        <v>2 years</v>
      </c>
      <c r="E74" s="220" t="str">
        <f>'Analysis Tool'!B491</f>
        <v>2 Years</v>
      </c>
      <c r="F74" s="220" t="s">
        <v>106</v>
      </c>
      <c r="G74" s="95" t="e">
        <f>'Analysis Tool'!#REF!</f>
        <v>#REF!</v>
      </c>
      <c r="H74" s="244" t="s">
        <v>227</v>
      </c>
      <c r="I74" s="59">
        <f>COUNTIFS('Data Generator'!$A$231:$A$1621,"&gt;49",$A$231:$A$1621,"&lt;55")</f>
        <v>0</v>
      </c>
      <c r="J74" s="238" t="b">
        <f t="shared" si="14"/>
        <v>0</v>
      </c>
      <c r="K74" s="62"/>
      <c r="L74" s="256"/>
    </row>
    <row r="75" spans="1:21" ht="14.7" thickBot="1" x14ac:dyDescent="0.55000000000000004">
      <c r="A75" s="182" t="str" cm="1">
        <f t="array" ref="A75">_xlfn._xlws.FILTER('Data Generator'!H69:H79,'Data Generator'!J69:J79=TRUE,"")&amp;" Rate"</f>
        <v>AD&amp;D Rate</v>
      </c>
      <c r="B75" s="219" t="str">
        <f>'Analysis Tool'!D18</f>
        <v>NA</v>
      </c>
      <c r="C75" s="224" cm="1">
        <f t="array" ref="C75">_xlfn._xlws.FILTER('Analysis Tool'!B85:B95,'Analysis Tool'!A85:A95&lt;&gt;"","")</f>
        <v>0.11700000000000001</v>
      </c>
      <c r="D75" s="224" cm="1">
        <f t="array" ref="D75">_xlfn._xlws.FILTER('Analysis Tool'!B223:B233,'Analysis Tool'!A223:A233&lt;&gt;"","")</f>
        <v>0.16600000000000001</v>
      </c>
      <c r="E75" s="224" cm="1">
        <f t="array" ref="E75">_xlfn._xlws.FILTER('Analysis Tool'!B492:B502,'Analysis Tool'!A492:A502&lt;&gt;"","")</f>
        <v>0.09</v>
      </c>
      <c r="F75" s="220" t="e">
        <f>'Analysis Tool'!#REF!</f>
        <v>#REF!</v>
      </c>
      <c r="G75" s="95" t="e">
        <f>'Analysis Tool'!#REF!</f>
        <v>#REF!</v>
      </c>
      <c r="H75" s="244" t="s">
        <v>228</v>
      </c>
      <c r="I75" s="59">
        <f>COUNTIFS('Data Generator'!$A$231:$A$1621,"&gt;54",$A$231:$A$1621,"&lt;60")</f>
        <v>0</v>
      </c>
      <c r="J75" s="238" t="b">
        <f t="shared" si="14"/>
        <v>0</v>
      </c>
      <c r="K75" s="62"/>
      <c r="L75" s="256"/>
    </row>
    <row r="76" spans="1:21" ht="14.7" thickBot="1" x14ac:dyDescent="0.55000000000000004">
      <c r="A76" s="182"/>
      <c r="B76" s="219" t="str">
        <f>'Analysis Tool'!D19</f>
        <v>NA</v>
      </c>
      <c r="C76" s="220"/>
      <c r="D76" s="220"/>
      <c r="E76" s="224"/>
      <c r="F76" s="220" t="e">
        <f>'Analysis Tool'!#REF!</f>
        <v>#REF!</v>
      </c>
      <c r="G76" s="95" t="e">
        <f>'Analysis Tool'!#REF!</f>
        <v>#REF!</v>
      </c>
      <c r="H76" s="244" t="s">
        <v>229</v>
      </c>
      <c r="I76" s="59">
        <f>COUNTIFS('Data Generator'!$A$231:$A$1621,"&gt;59",$A$231:$A$1621,"&lt;65")</f>
        <v>0</v>
      </c>
      <c r="J76" s="238" t="b">
        <f t="shared" si="14"/>
        <v>0</v>
      </c>
      <c r="K76" s="62"/>
      <c r="L76" s="256"/>
      <c r="N76" s="189"/>
      <c r="O76" s="32"/>
      <c r="P76" s="32"/>
      <c r="Q76" s="32"/>
      <c r="R76" s="32"/>
      <c r="S76" s="32"/>
      <c r="T76" s="32"/>
      <c r="U76" s="190"/>
    </row>
    <row r="77" spans="1:21" ht="14.7" thickBot="1" x14ac:dyDescent="0.55000000000000004">
      <c r="A77" s="182"/>
      <c r="B77" s="219" t="str">
        <f>'Analysis Tool'!D20</f>
        <v>NA</v>
      </c>
      <c r="C77" s="220"/>
      <c r="D77" s="220"/>
      <c r="E77" s="224"/>
      <c r="F77" s="220" t="e">
        <f>'Analysis Tool'!#REF!</f>
        <v>#REF!</v>
      </c>
      <c r="G77" s="95" t="e">
        <f>'Analysis Tool'!#REF!</f>
        <v>#REF!</v>
      </c>
      <c r="H77" s="244" t="s">
        <v>230</v>
      </c>
      <c r="I77" s="59">
        <f>COUNTIFS('Data Generator'!A231:A1621,"&gt;64",A231:A1621,"&lt;70")</f>
        <v>0</v>
      </c>
      <c r="J77" s="238" t="b">
        <f t="shared" si="14"/>
        <v>0</v>
      </c>
      <c r="K77" s="62"/>
      <c r="L77" s="256"/>
    </row>
    <row r="78" spans="1:21" ht="14.7" thickBot="1" x14ac:dyDescent="0.55000000000000004">
      <c r="A78" s="182"/>
      <c r="B78" s="219" t="str">
        <f>'Analysis Tool'!D21</f>
        <v>NA</v>
      </c>
      <c r="C78" s="220"/>
      <c r="D78" s="220"/>
      <c r="E78" s="224"/>
      <c r="F78" s="220" t="e">
        <f>'Analysis Tool'!#REF!</f>
        <v>#REF!</v>
      </c>
      <c r="G78" s="95" t="e">
        <f>'Analysis Tool'!#REF!</f>
        <v>#REF!</v>
      </c>
      <c r="H78" s="245" t="s">
        <v>231</v>
      </c>
      <c r="I78" s="60">
        <f>COUNTIFS('Data Generator'!A231:A1621,"&gt;69",A231:A1621,"&lt;120")</f>
        <v>0</v>
      </c>
      <c r="J78" s="239" t="b">
        <f t="shared" si="14"/>
        <v>0</v>
      </c>
      <c r="K78" s="240"/>
      <c r="L78" s="256"/>
    </row>
    <row r="79" spans="1:21" ht="14.7" thickBot="1" x14ac:dyDescent="0.55000000000000004">
      <c r="A79" s="182"/>
      <c r="B79" s="219" t="str">
        <f>'Analysis Tool'!D22</f>
        <v>NA</v>
      </c>
      <c r="C79" s="220"/>
      <c r="D79" s="220"/>
      <c r="E79" s="224"/>
      <c r="F79" s="220" t="e">
        <f>'Analysis Tool'!#REF!</f>
        <v>#REF!</v>
      </c>
      <c r="G79" s="95" t="e">
        <f>'Analysis Tool'!#REF!</f>
        <v>#REF!</v>
      </c>
      <c r="H79" s="133" t="s">
        <v>383</v>
      </c>
      <c r="I79" s="259"/>
      <c r="J79" s="260" t="b">
        <v>1</v>
      </c>
      <c r="K79" s="256"/>
      <c r="L79" s="256"/>
    </row>
    <row r="80" spans="1:21" ht="14.7" thickBot="1" x14ac:dyDescent="0.55000000000000004">
      <c r="A80" s="182"/>
      <c r="B80" s="219" t="str">
        <f>'Analysis Tool'!D23</f>
        <v>NA</v>
      </c>
      <c r="C80" s="220"/>
      <c r="D80" s="220"/>
      <c r="E80" s="224"/>
      <c r="F80" s="220" t="e">
        <f>'Analysis Tool'!#REF!</f>
        <v>#REF!</v>
      </c>
      <c r="G80" s="95" t="e">
        <f>'Analysis Tool'!#REF!</f>
        <v>#REF!</v>
      </c>
      <c r="H80" s="256"/>
      <c r="I80" s="256"/>
      <c r="J80" s="256"/>
      <c r="K80" s="256"/>
      <c r="L80" s="256"/>
    </row>
    <row r="81" spans="1:36" x14ac:dyDescent="0.5">
      <c r="A81" s="182"/>
      <c r="B81" s="219" t="str">
        <f>'Analysis Tool'!D24</f>
        <v>NA</v>
      </c>
      <c r="C81" s="220"/>
      <c r="D81" s="220"/>
      <c r="E81" s="224"/>
      <c r="F81" s="220" t="e">
        <f>'Analysis Tool'!#REF!</f>
        <v>#REF!</v>
      </c>
      <c r="G81" s="95" t="e">
        <f>'Analysis Tool'!#REF!</f>
        <v>#REF!</v>
      </c>
      <c r="H81" s="246" t="s">
        <v>377</v>
      </c>
      <c r="I81" s="179">
        <f>COUNTIFS('Data Generator'!A231:A1621,"&gt;69",A231:A1621,"&lt;75")</f>
        <v>0</v>
      </c>
      <c r="J81" s="256"/>
      <c r="K81" s="256"/>
      <c r="L81" s="256"/>
      <c r="AC81" s="34"/>
      <c r="AD81" s="34"/>
      <c r="AE81" s="34"/>
      <c r="AF81" s="34"/>
      <c r="AG81" s="34"/>
      <c r="AH81" s="34"/>
      <c r="AI81" s="34"/>
      <c r="AJ81" s="34"/>
    </row>
    <row r="82" spans="1:36" x14ac:dyDescent="0.5">
      <c r="A82" s="182"/>
      <c r="B82" s="219" t="str">
        <f>'Analysis Tool'!D25</f>
        <v>NA</v>
      </c>
      <c r="C82" s="220"/>
      <c r="D82" s="220"/>
      <c r="E82" s="224"/>
      <c r="F82" s="220" t="e">
        <f>'Analysis Tool'!#REF!</f>
        <v>#REF!</v>
      </c>
      <c r="G82" s="95" t="e">
        <f>'Analysis Tool'!#REF!</f>
        <v>#REF!</v>
      </c>
      <c r="H82" s="247" t="s">
        <v>378</v>
      </c>
      <c r="I82" s="62">
        <f>COUNTIFS('Data Generator'!A231:A1621,"&gt;74",A231:A1621,"&lt;80")</f>
        <v>0</v>
      </c>
      <c r="J82" s="256"/>
      <c r="K82" s="256"/>
      <c r="L82" s="256"/>
    </row>
    <row r="83" spans="1:36" x14ac:dyDescent="0.5">
      <c r="A83" s="182"/>
      <c r="B83" s="219" t="str">
        <f>'Analysis Tool'!D26</f>
        <v>NA</v>
      </c>
      <c r="C83" s="297"/>
      <c r="D83" s="220"/>
      <c r="E83" s="224"/>
      <c r="F83" s="220" t="e">
        <f>'Analysis Tool'!#REF!</f>
        <v>#REF!</v>
      </c>
      <c r="G83" s="95" t="e">
        <f>'Analysis Tool'!#REF!</f>
        <v>#REF!</v>
      </c>
      <c r="H83" s="247" t="s">
        <v>379</v>
      </c>
      <c r="I83" s="62">
        <f>COUNTIFS('Data Generator'!A231:A1621,"&gt;79",A231:A1621,"&lt;85")</f>
        <v>0</v>
      </c>
      <c r="J83" s="256"/>
      <c r="K83" s="256"/>
      <c r="L83" s="256"/>
    </row>
    <row r="84" spans="1:36" ht="14.7" thickBot="1" x14ac:dyDescent="0.55000000000000004">
      <c r="A84" s="182"/>
      <c r="B84" s="219" t="str">
        <f>'Analysis Tool'!D27</f>
        <v>NA</v>
      </c>
      <c r="C84" s="220"/>
      <c r="D84" s="220"/>
      <c r="E84" s="224"/>
      <c r="F84" s="220" t="e">
        <f>'Analysis Tool'!#REF!</f>
        <v>#REF!</v>
      </c>
      <c r="G84" s="95" t="e">
        <f>'Analysis Tool'!#REF!</f>
        <v>#REF!</v>
      </c>
      <c r="H84" s="248" t="s">
        <v>380</v>
      </c>
      <c r="I84" s="180">
        <f>COUNTIFS('Data Generator'!$A$231:$A$1621,"&gt;84",$A$231:$A$1621,"&lt;120")</f>
        <v>0</v>
      </c>
      <c r="J84" s="256"/>
      <c r="K84" s="256"/>
      <c r="L84" s="256"/>
    </row>
    <row r="85" spans="1:36" ht="14.7" thickBot="1" x14ac:dyDescent="0.55000000000000004">
      <c r="A85" s="261"/>
      <c r="B85" s="219">
        <f>'Analysis Tool'!D28</f>
        <v>0.03</v>
      </c>
      <c r="C85" s="220"/>
      <c r="D85" s="220"/>
      <c r="E85" s="224"/>
      <c r="F85" s="222" t="e">
        <f>'Analysis Tool'!#REF!</f>
        <v>#REF!</v>
      </c>
      <c r="G85" s="50" t="e">
        <f>'Analysis Tool'!#REF!</f>
        <v>#REF!</v>
      </c>
      <c r="H85" s="256"/>
      <c r="I85" s="256"/>
      <c r="J85" s="256"/>
      <c r="K85" s="256"/>
      <c r="L85" s="256"/>
    </row>
    <row r="86" spans="1:36" ht="14.7" thickBot="1" x14ac:dyDescent="0.55000000000000004">
      <c r="A86" s="865" t="s">
        <v>179</v>
      </c>
      <c r="B86" s="866"/>
      <c r="C86" s="866"/>
      <c r="D86" s="866"/>
      <c r="E86" s="866"/>
      <c r="F86" s="866"/>
      <c r="G86" s="867"/>
      <c r="H86" s="132" t="s">
        <v>217</v>
      </c>
      <c r="I86" s="132"/>
      <c r="J86" s="133"/>
      <c r="K86" s="256"/>
      <c r="L86" s="256"/>
    </row>
    <row r="87" spans="1:36" ht="14.7" thickBot="1" x14ac:dyDescent="0.55000000000000004">
      <c r="A87" s="144" t="s">
        <v>128</v>
      </c>
      <c r="B87" s="329" t="str">
        <f>'Analysis Tool'!D35</f>
        <v>$10,000-$500,000 ($1,000 increments)</v>
      </c>
      <c r="C87" s="220" t="str">
        <f>'Analysis Tool'!B142</f>
        <v>$10,000-$500,000 ($10,000 Increments)</v>
      </c>
      <c r="D87" s="220" t="str">
        <f>'Analysis Tool'!B308</f>
        <v>$10,000-$500,000 ($10,000 Increments)</v>
      </c>
      <c r="E87" s="220" t="str">
        <f>'Analysis Tool'!B408</f>
        <v>$10,000-$500,000</v>
      </c>
      <c r="F87" s="213">
        <v>50000</v>
      </c>
      <c r="G87" s="191" t="e">
        <f>'Analysis Tool'!#REF!</f>
        <v>#REF!</v>
      </c>
      <c r="H87" s="242" t="s">
        <v>210</v>
      </c>
      <c r="I87" s="181" t="s">
        <v>109</v>
      </c>
      <c r="J87" s="256"/>
      <c r="K87" s="256"/>
      <c r="L87" s="256"/>
    </row>
    <row r="88" spans="1:36" ht="14.7" thickBot="1" x14ac:dyDescent="0.55000000000000004">
      <c r="A88" s="146" t="s">
        <v>129</v>
      </c>
      <c r="B88" s="219" t="str">
        <f>'Analysis Tool'!D36</f>
        <v>$5,000-$250,000 ($500 increments)- 50% of Employee Amount</v>
      </c>
      <c r="C88" s="220" t="str">
        <f>'Analysis Tool'!B143</f>
        <v>$5,000-$150,000 ($5,000 increments)</v>
      </c>
      <c r="D88" s="220" t="str">
        <f>'Analysis Tool'!B309</f>
        <v>Not to exceed 50% EE amount</v>
      </c>
      <c r="E88" s="220" t="str">
        <f>'Analysis Tool'!B409</f>
        <v>$5,000-$150,000 Not to exceed 50% Employee election</v>
      </c>
      <c r="F88" s="213">
        <v>25000</v>
      </c>
      <c r="G88" s="95" t="e">
        <f>'Analysis Tool'!#REF!</f>
        <v>#REF!</v>
      </c>
      <c r="H88" s="249">
        <f>_xlfn.MINIFS('Data Generator'!B89:G89,'Data Generator'!B89:G89,"&gt;0")</f>
        <v>100000</v>
      </c>
      <c r="I88" s="241">
        <f>H88*X41</f>
        <v>0</v>
      </c>
      <c r="J88" s="256"/>
      <c r="K88" s="256"/>
      <c r="L88" s="256"/>
    </row>
    <row r="89" spans="1:36" x14ac:dyDescent="0.5">
      <c r="A89" s="146" t="s">
        <v>132</v>
      </c>
      <c r="B89" s="330">
        <f>'Analysis Tool'!D34</f>
        <v>100000</v>
      </c>
      <c r="C89" s="213" t="str">
        <f>'Analysis Tool'!B150</f>
        <v>$150,000 (under Age 70)</v>
      </c>
      <c r="D89" s="220">
        <f>'Analysis Tool'!B307</f>
        <v>100000</v>
      </c>
      <c r="E89" s="220">
        <f>'Analysis Tool'!B417</f>
        <v>100000</v>
      </c>
      <c r="F89" s="220" t="s">
        <v>133</v>
      </c>
      <c r="G89" s="95"/>
      <c r="H89" s="256"/>
      <c r="I89" s="256"/>
      <c r="J89" s="256"/>
      <c r="K89" s="256"/>
      <c r="L89" s="256"/>
    </row>
    <row r="90" spans="1:36" x14ac:dyDescent="0.5">
      <c r="A90" s="146" t="s">
        <v>130</v>
      </c>
      <c r="B90" s="219" t="str">
        <f>'Analysis Tool'!D37</f>
        <v>25,50, or 75% of Life Amount</v>
      </c>
      <c r="C90" s="220" t="str">
        <f>'Analysis Tool'!B151</f>
        <v>75% up to $250,000</v>
      </c>
      <c r="D90" s="220" t="str">
        <f>'Analysis Tool'!B310</f>
        <v>75% up to $250,000</v>
      </c>
      <c r="E90" s="220" t="str">
        <f>'Analysis Tool'!B503</f>
        <v>75% of $100,000 max Benefit</v>
      </c>
      <c r="F90" s="220" t="s">
        <v>116</v>
      </c>
      <c r="G90" s="95"/>
      <c r="H90" s="256"/>
      <c r="I90" s="256"/>
      <c r="J90" s="256"/>
      <c r="K90" s="256"/>
      <c r="L90" s="256"/>
    </row>
    <row r="91" spans="1:36" x14ac:dyDescent="0.5">
      <c r="A91" s="146" t="s">
        <v>131</v>
      </c>
      <c r="B91" s="219" t="str">
        <f>'Analysis Tool'!D38</f>
        <v>Y</v>
      </c>
      <c r="C91" s="220" t="str">
        <f>'Analysis Tool'!B144</f>
        <v>Y</v>
      </c>
      <c r="D91" s="220" t="str">
        <f>'Analysis Tool'!B311</f>
        <v>Y</v>
      </c>
      <c r="E91" s="220" t="str">
        <f>'Analysis Tool'!B410</f>
        <v>Y</v>
      </c>
      <c r="F91" s="220" t="s">
        <v>116</v>
      </c>
      <c r="G91" s="95"/>
      <c r="H91" s="256"/>
      <c r="I91" s="256"/>
      <c r="J91" s="256"/>
      <c r="K91" s="256"/>
      <c r="L91" s="256"/>
    </row>
    <row r="92" spans="1:36" x14ac:dyDescent="0.5">
      <c r="A92" s="146" t="s">
        <v>113</v>
      </c>
      <c r="B92" s="219">
        <f>'Analysis Tool'!D39</f>
        <v>0</v>
      </c>
      <c r="C92" s="258">
        <f>'Analysis Tool'!B145</f>
        <v>0</v>
      </c>
      <c r="D92" s="258">
        <f>'Analysis Tool'!B312</f>
        <v>0.55000000000000004</v>
      </c>
      <c r="E92" s="258">
        <f>'Analysis Tool'!B411</f>
        <v>0.35</v>
      </c>
      <c r="F92" s="220" t="s">
        <v>118</v>
      </c>
      <c r="G92" s="95"/>
      <c r="H92" s="256"/>
      <c r="I92" s="256"/>
      <c r="J92" s="256"/>
      <c r="K92" s="256"/>
      <c r="L92" s="256"/>
    </row>
    <row r="93" spans="1:36" x14ac:dyDescent="0.5">
      <c r="A93" s="146" t="s">
        <v>114</v>
      </c>
      <c r="B93" s="219">
        <f>'Analysis Tool'!D40</f>
        <v>0.55000000000000004</v>
      </c>
      <c r="C93" s="258">
        <f>'Analysis Tool'!B146</f>
        <v>0.35</v>
      </c>
      <c r="D93" s="258">
        <f>'Analysis Tool'!B313</f>
        <v>0.7</v>
      </c>
      <c r="E93" s="258">
        <f>'Analysis Tool'!B412</f>
        <v>0.5</v>
      </c>
      <c r="F93" s="258">
        <v>0.55000000000000004</v>
      </c>
      <c r="G93" s="95"/>
      <c r="H93" s="256"/>
      <c r="I93" s="256"/>
      <c r="J93" s="256"/>
      <c r="K93" s="256"/>
      <c r="L93" s="256"/>
    </row>
    <row r="94" spans="1:36" x14ac:dyDescent="0.5">
      <c r="A94" s="146" t="s">
        <v>119</v>
      </c>
      <c r="B94" s="219">
        <f>'Analysis Tool'!D41</f>
        <v>0.7</v>
      </c>
      <c r="C94" s="220">
        <f>'Analysis Tool'!B147</f>
        <v>0.55000000000000004</v>
      </c>
      <c r="D94" s="220">
        <f>'Analysis Tool'!B314</f>
        <v>0.8</v>
      </c>
      <c r="E94" s="258">
        <f>'Analysis Tool'!B413</f>
        <v>0.75</v>
      </c>
      <c r="F94" s="258">
        <v>0.7</v>
      </c>
      <c r="G94" s="95"/>
      <c r="H94" s="256"/>
      <c r="I94" s="256"/>
      <c r="J94" s="256"/>
      <c r="K94" s="256"/>
      <c r="L94" s="256"/>
    </row>
    <row r="95" spans="1:36" x14ac:dyDescent="0.5">
      <c r="A95" s="146" t="s">
        <v>120</v>
      </c>
      <c r="B95" s="219">
        <f>'Analysis Tool'!D42</f>
        <v>0.8</v>
      </c>
      <c r="C95" s="220">
        <f>'Analysis Tool'!B148</f>
        <v>0.55000000000000004</v>
      </c>
      <c r="D95" s="220">
        <f>'Analysis Tool'!B315</f>
        <v>0.85</v>
      </c>
      <c r="E95" s="258">
        <f>'Analysis Tool'!B414</f>
        <v>0.8</v>
      </c>
      <c r="F95" s="258">
        <v>0.8</v>
      </c>
      <c r="G95" s="95"/>
      <c r="H95" s="256"/>
      <c r="I95" s="256"/>
      <c r="J95" s="256"/>
      <c r="K95" s="256"/>
      <c r="L95" s="256"/>
    </row>
    <row r="96" spans="1:36" ht="14.7" thickBot="1" x14ac:dyDescent="0.55000000000000004">
      <c r="A96" s="147" t="s">
        <v>121</v>
      </c>
      <c r="B96" s="219">
        <f>'Analysis Tool'!D43</f>
        <v>0.85</v>
      </c>
      <c r="C96" s="227">
        <f>'Analysis Tool'!B149</f>
        <v>0.55000000000000004</v>
      </c>
      <c r="D96" s="227">
        <f>'Analysis Tool'!B316</f>
        <v>0.85</v>
      </c>
      <c r="E96" s="298">
        <f>'Analysis Tool'!B415</f>
        <v>0.8</v>
      </c>
      <c r="F96" s="258">
        <v>0.85</v>
      </c>
      <c r="G96" s="95"/>
      <c r="H96" s="256"/>
      <c r="I96" s="256"/>
      <c r="J96" s="256"/>
      <c r="K96" s="256"/>
      <c r="L96" s="256"/>
    </row>
    <row r="97" spans="1:13" ht="14.7" thickBot="1" x14ac:dyDescent="0.55000000000000004">
      <c r="A97" s="865" t="s">
        <v>182</v>
      </c>
      <c r="B97" s="866"/>
      <c r="C97" s="866"/>
      <c r="D97" s="866"/>
      <c r="E97" s="866"/>
      <c r="F97" s="866"/>
      <c r="G97" s="867"/>
      <c r="H97" s="256"/>
      <c r="I97" s="256"/>
      <c r="J97" s="256"/>
      <c r="K97" s="256"/>
      <c r="L97" s="256"/>
    </row>
    <row r="98" spans="1:13" ht="14.7" thickBot="1" x14ac:dyDescent="0.55000000000000004">
      <c r="A98" s="262" t="s">
        <v>124</v>
      </c>
      <c r="B98" s="206" t="str">
        <f>'Analysis Tool'!D33</f>
        <v>Voluntary</v>
      </c>
      <c r="C98" s="222" t="str">
        <f>'Analysis Tool'!B152</f>
        <v>20% or 5 lives</v>
      </c>
      <c r="D98" s="222" t="str">
        <f>'Analysis Tool'!B306</f>
        <v>30% or 10 enrolled</v>
      </c>
      <c r="E98" s="222" t="str">
        <f>'Analysis Tool'!B416</f>
        <v>10 lives or 25%</v>
      </c>
      <c r="F98" s="222" t="s">
        <v>118</v>
      </c>
      <c r="G98" s="50"/>
      <c r="H98" s="256"/>
      <c r="I98" s="256"/>
      <c r="J98" s="256"/>
      <c r="K98" s="256"/>
      <c r="L98" s="256"/>
    </row>
    <row r="100" spans="1:13" x14ac:dyDescent="0.5">
      <c r="A100" s="871" t="s">
        <v>26</v>
      </c>
      <c r="B100" s="872"/>
      <c r="C100" s="872"/>
      <c r="D100" s="872"/>
      <c r="E100" s="872"/>
      <c r="F100" s="872"/>
      <c r="G100" s="872"/>
      <c r="H100" s="872"/>
      <c r="I100" s="872"/>
      <c r="J100" s="872"/>
      <c r="K100" s="872"/>
      <c r="L100" s="872"/>
      <c r="M100" s="872"/>
    </row>
    <row r="101" spans="1:13" ht="14.7" thickBot="1" x14ac:dyDescent="0.55000000000000004">
      <c r="A101" s="871"/>
      <c r="B101" s="872"/>
      <c r="C101" s="872"/>
      <c r="D101" s="872"/>
      <c r="E101" s="872"/>
      <c r="F101" s="872"/>
      <c r="G101" s="872"/>
      <c r="H101" s="872"/>
      <c r="I101" s="872"/>
      <c r="J101" s="872"/>
      <c r="K101" s="872"/>
      <c r="L101" s="872"/>
      <c r="M101" s="872"/>
    </row>
    <row r="102" spans="1:13" ht="14.7" thickBot="1" x14ac:dyDescent="0.55000000000000004">
      <c r="A102" s="898" t="s">
        <v>78</v>
      </c>
      <c r="B102" s="873"/>
      <c r="C102" s="873"/>
      <c r="D102" s="873"/>
      <c r="E102" s="873"/>
      <c r="F102" s="873"/>
      <c r="G102" s="874"/>
      <c r="H102" s="897" t="s">
        <v>193</v>
      </c>
      <c r="I102" s="899"/>
      <c r="J102" s="899"/>
      <c r="K102" s="899"/>
      <c r="L102" s="899"/>
      <c r="M102" s="899"/>
    </row>
    <row r="103" spans="1:13" ht="14.7" thickBot="1" x14ac:dyDescent="0.55000000000000004">
      <c r="A103" s="144" t="str" cm="1">
        <f t="array" ref="A103:A107">IF('Data Generator'!S49=TRUE,_xlfn._xlws.FILTER('Data Generator'!H163:H176,'Data Generator'!J163:J176=TRUE,"")&amp;" Rate/$10 Weekly Benefit ",_xlfn._xlws.FILTER('Data Generator'!H127:H131,'Data Generator'!I127:I131=TRUE,""))</f>
        <v xml:space="preserve">Rate per $10 weekly Benefit      </v>
      </c>
      <c r="B103" s="219" t="str">
        <f>'Analysis Tool'!F18</f>
        <v>NA</v>
      </c>
      <c r="C103" s="299">
        <f>'Analysis Tool'!B59</f>
        <v>0.32</v>
      </c>
      <c r="D103" s="299">
        <f>'Analysis Tool'!B236</f>
        <v>0.39</v>
      </c>
      <c r="E103" s="299">
        <f>'Analysis Tool'!B425</f>
        <v>0.51</v>
      </c>
      <c r="F103" s="211" t="e">
        <f>'Analysis Tool'!#REF!</f>
        <v>#REF!</v>
      </c>
      <c r="G103" s="191" t="e">
        <f>'Analysis Tool'!#REF!</f>
        <v>#REF!</v>
      </c>
      <c r="H103" s="133" t="str" cm="1">
        <f t="array" ref="H103:M103">_xlfn._xlws.FILTER($B$3:$G$3,$B$4:$G$4=TRUE,"")&amp;" STD Threshold"</f>
        <v>Current STD Threshold</v>
      </c>
      <c r="I103" s="145" t="str">
        <v>Principal STD Threshold</v>
      </c>
      <c r="J103" s="145" t="str">
        <v>Guardian STD Threshold</v>
      </c>
      <c r="K103" s="145" t="str">
        <v>Companion STD Threshold</v>
      </c>
      <c r="L103" s="145" t="str">
        <v>OneAmerica STD Threshold</v>
      </c>
      <c r="M103" s="251" t="str">
        <v>Pacific Life STD Threshold</v>
      </c>
    </row>
    <row r="104" spans="1:13" ht="14.7" thickBot="1" x14ac:dyDescent="0.55000000000000004">
      <c r="A104" s="146" t="str">
        <v xml:space="preserve">Estimated Volume      </v>
      </c>
      <c r="B104" s="227">
        <f>IF('Data Generator'!$S$49=TRUE,'Analysis Tool'!F19,'Data Generator'!H122)</f>
        <v>0</v>
      </c>
      <c r="C104" s="227">
        <f>IF('Data Generator'!$S$49=TRUE,'Analysis Tool'!B60,'Data Generator'!I122)</f>
        <v>0</v>
      </c>
      <c r="D104" s="227">
        <f>IF('Data Generator'!$S$49=TRUE,'Analysis Tool'!B237,'Data Generator'!J122)</f>
        <v>0</v>
      </c>
      <c r="E104" s="227">
        <f>IF('Data Generator'!$S$49=TRUE,'Analysis Tool'!B426,'Data Generator'!K122)</f>
        <v>0</v>
      </c>
      <c r="F104" s="227">
        <f>IF('Data Generator'!$S$49=TRUE,'Analysis Tool'!A388,'Data Generator'!L122)</f>
        <v>0</v>
      </c>
      <c r="G104" s="228" t="e">
        <f>IF('Data Generator'!$S$49=TRUE,'Analysis Tool'!B388,'Data Generator'!M122)</f>
        <v>#REF!</v>
      </c>
      <c r="H104" s="263">
        <f t="shared" ref="H104:M104" si="17">B120*52/B119</f>
        <v>86666.666666666672</v>
      </c>
      <c r="I104" s="263">
        <f t="shared" si="17"/>
        <v>86666.666666666672</v>
      </c>
      <c r="J104" s="263">
        <f t="shared" si="17"/>
        <v>86666.666666666672</v>
      </c>
      <c r="K104" s="263">
        <f t="shared" si="17"/>
        <v>86666.666666666672</v>
      </c>
      <c r="L104" s="263">
        <f t="shared" si="17"/>
        <v>86666.666666666672</v>
      </c>
      <c r="M104" s="243" t="e">
        <f t="shared" si="17"/>
        <v>#REF!</v>
      </c>
    </row>
    <row r="105" spans="1:13" ht="14.7" thickBot="1" x14ac:dyDescent="0.55000000000000004">
      <c r="A105" s="146" t="str">
        <v>__________________________________________________________________</v>
      </c>
      <c r="B105" s="227" t="str">
        <f>IF('Data Generator'!$S$49=TRUE,'Analysis Tool'!F20,'Data Generator'!$H$129)</f>
        <v>__________________________________________________________________</v>
      </c>
      <c r="C105" s="227" t="str">
        <f>IF('Data Generator'!$S$49=TRUE,'Analysis Tool'!B61,'Data Generator'!$H$129)</f>
        <v>__________________________________________________________________</v>
      </c>
      <c r="D105" s="227" t="str">
        <f>IF('Data Generator'!$S$49=TRUE,'Analysis Tool'!B238,'Data Generator'!$H$129)</f>
        <v>__________________________________________________________________</v>
      </c>
      <c r="E105" s="227" t="str">
        <f>IF('Data Generator'!$S$49=TRUE,'Analysis Tool'!B427,'Data Generator'!$H$129)</f>
        <v>__________________________________________________________________</v>
      </c>
      <c r="F105" s="220" t="str">
        <f>IF('Data Generator'!$S$49=TRUE,$A$105,'Data Generator'!$H$129)</f>
        <v>__________________________________________________________________</v>
      </c>
      <c r="G105" s="220" t="str">
        <f>IF('Data Generator'!$S$49=TRUE,$A$105,'Data Generator'!$H$129)</f>
        <v>__________________________________________________________________</v>
      </c>
      <c r="H105" s="256"/>
      <c r="I105" s="256"/>
      <c r="J105" s="256"/>
      <c r="K105" s="256"/>
      <c r="L105" s="256"/>
    </row>
    <row r="106" spans="1:13" ht="14.7" thickBot="1" x14ac:dyDescent="0.55000000000000004">
      <c r="A106" s="146" t="str">
        <v xml:space="preserve">Estimated Monthly Premium      </v>
      </c>
      <c r="B106" s="227" t="e">
        <f>IF('Data Generator'!$S$49=TRUE,'Analysis Tool'!F21,'Data Generator'!B115)</f>
        <v>#VALUE!</v>
      </c>
      <c r="C106" s="227">
        <f>IF('Data Generator'!$S$49=TRUE,'Analysis Tool'!B62,'Data Generator'!C115)</f>
        <v>0</v>
      </c>
      <c r="D106" s="227">
        <f>IF('Data Generator'!$S$49=TRUE,'Analysis Tool'!B239,'Data Generator'!D115)</f>
        <v>0</v>
      </c>
      <c r="E106" s="227">
        <f>IF('Data Generator'!$S$49=TRUE,'Analysis Tool'!B428,'Data Generator'!E115)</f>
        <v>0</v>
      </c>
      <c r="F106" s="224"/>
      <c r="G106" s="225"/>
      <c r="H106" s="133" t="str" cm="1">
        <f t="array" ref="H106:M106">_xlfn._xlws.FILTER($B$3:$G$3,$B$4:$G$4=TRUE,"")&amp;" # EE's under Threshold"</f>
        <v>Current # EE's under Threshold</v>
      </c>
      <c r="I106" s="145" t="str">
        <v>Principal # EE's under Threshold</v>
      </c>
      <c r="J106" s="145" t="str">
        <v>Guardian # EE's under Threshold</v>
      </c>
      <c r="K106" s="145" t="str">
        <v>Companion # EE's under Threshold</v>
      </c>
      <c r="L106" s="145" t="str">
        <v>OneAmerica # EE's under Threshold</v>
      </c>
      <c r="M106" s="251" t="str">
        <v>Pacific Life # EE's under Threshold</v>
      </c>
    </row>
    <row r="107" spans="1:13" ht="14.7" thickBot="1" x14ac:dyDescent="0.55000000000000004">
      <c r="A107" s="146" t="str">
        <v xml:space="preserve">Estimated Annual Premium      </v>
      </c>
      <c r="B107" s="227" t="e">
        <f>IF('Data Generator'!$S$49=TRUE,'Analysis Tool'!F22,'Data Generator'!B116)</f>
        <v>#VALUE!</v>
      </c>
      <c r="C107" s="227">
        <f>IF('Data Generator'!$S$49=TRUE,'Analysis Tool'!B63,'Data Generator'!C116)</f>
        <v>0</v>
      </c>
      <c r="D107" s="227">
        <f>IF('Data Generator'!$S$49=TRUE,'Analysis Tool'!B240,'Data Generator'!D116)</f>
        <v>0</v>
      </c>
      <c r="E107" s="227">
        <f>IF('Data Generator'!$S$49=TRUE,'Analysis Tool'!B429,'Data Generator'!E116)</f>
        <v>0</v>
      </c>
      <c r="F107" s="224"/>
      <c r="G107" s="225"/>
      <c r="H107" s="292">
        <f t="shared" ref="H107:M107" si="18">COUNTIF(F231:F1749,"&gt;0")</f>
        <v>0</v>
      </c>
      <c r="I107" s="264">
        <f t="shared" si="18"/>
        <v>0</v>
      </c>
      <c r="J107" s="264">
        <f t="shared" si="18"/>
        <v>0</v>
      </c>
      <c r="K107" s="264">
        <f t="shared" si="18"/>
        <v>0</v>
      </c>
      <c r="L107" s="264">
        <f t="shared" si="18"/>
        <v>0</v>
      </c>
      <c r="M107" s="177">
        <f t="shared" ca="1" si="18"/>
        <v>0</v>
      </c>
    </row>
    <row r="108" spans="1:13" ht="14.7" thickBot="1" x14ac:dyDescent="0.55000000000000004">
      <c r="A108" s="146"/>
      <c r="B108" s="219" t="str">
        <f>'Analysis Tool'!F23</f>
        <v>NA</v>
      </c>
      <c r="C108" s="227">
        <f>'Analysis Tool'!B64</f>
        <v>0.53</v>
      </c>
      <c r="D108" s="227">
        <f>'Analysis Tool'!B241</f>
        <v>0.73</v>
      </c>
      <c r="E108" s="227">
        <f>'Analysis Tool'!B430</f>
        <v>0.55000000000000004</v>
      </c>
      <c r="F108" s="224"/>
      <c r="G108" s="225"/>
      <c r="H108" s="256"/>
      <c r="I108" s="256"/>
      <c r="J108" s="256"/>
      <c r="K108" s="256"/>
      <c r="L108" s="256"/>
    </row>
    <row r="109" spans="1:13" ht="14.7" thickBot="1" x14ac:dyDescent="0.55000000000000004">
      <c r="A109" s="146"/>
      <c r="B109" s="219" t="str">
        <f>'Analysis Tool'!F24</f>
        <v>NA</v>
      </c>
      <c r="C109" s="227">
        <f>'Analysis Tool'!B65</f>
        <v>0.72</v>
      </c>
      <c r="D109" s="227">
        <f>'Analysis Tool'!B242</f>
        <v>1.01</v>
      </c>
      <c r="E109" s="227">
        <f>'Analysis Tool'!B431</f>
        <v>0.66</v>
      </c>
      <c r="F109" s="224"/>
      <c r="G109" s="225"/>
      <c r="H109" s="133" t="str" cm="1">
        <f t="array" ref="H109:M109">_xlfn._xlws.FILTER($B$3:$G$3,$B$4:$G$4=TRUE,"")&amp;" Sum salaries under threshold"</f>
        <v>Current Sum salaries under threshold</v>
      </c>
      <c r="I109" s="145" t="str">
        <v>Principal Sum salaries under threshold</v>
      </c>
      <c r="J109" s="145" t="str">
        <v>Guardian Sum salaries under threshold</v>
      </c>
      <c r="K109" s="145" t="str">
        <v>Companion Sum salaries under threshold</v>
      </c>
      <c r="L109" s="145" t="str">
        <v>OneAmerica Sum salaries under threshold</v>
      </c>
      <c r="M109" s="251" t="str">
        <v>Pacific Life Sum salaries under threshold</v>
      </c>
    </row>
    <row r="110" spans="1:13" ht="14.7" thickBot="1" x14ac:dyDescent="0.55000000000000004">
      <c r="A110" s="146"/>
      <c r="B110" s="219" t="str">
        <f>'Analysis Tool'!F25</f>
        <v>NA</v>
      </c>
      <c r="C110" s="227">
        <f>'Analysis Tool'!B66</f>
        <v>0.97</v>
      </c>
      <c r="D110" s="227">
        <f>'Analysis Tool'!B243</f>
        <v>1.24</v>
      </c>
      <c r="E110" s="227">
        <f>'Analysis Tool'!B432</f>
        <v>0.77</v>
      </c>
      <c r="F110" s="224"/>
      <c r="G110" s="225"/>
      <c r="H110" s="260">
        <f t="shared" ref="H110:M110" si="19">SUM(N224:N1730)</f>
        <v>0</v>
      </c>
      <c r="I110" s="59">
        <f t="shared" si="19"/>
        <v>0</v>
      </c>
      <c r="J110" s="59">
        <f t="shared" si="19"/>
        <v>0</v>
      </c>
      <c r="K110" s="59">
        <f t="shared" si="19"/>
        <v>0</v>
      </c>
      <c r="L110" s="59">
        <f t="shared" si="19"/>
        <v>0</v>
      </c>
      <c r="M110" s="173" t="e">
        <f t="shared" si="19"/>
        <v>#REF!</v>
      </c>
    </row>
    <row r="111" spans="1:13" ht="14.7" thickBot="1" x14ac:dyDescent="0.55000000000000004">
      <c r="A111" s="146"/>
      <c r="B111" s="219" t="str">
        <f>'Analysis Tool'!F26</f>
        <v>NA</v>
      </c>
      <c r="C111" s="227">
        <f>'Analysis Tool'!B67</f>
        <v>1.22</v>
      </c>
      <c r="D111" s="227">
        <f>'Analysis Tool'!B244</f>
        <v>1.63</v>
      </c>
      <c r="E111" s="227">
        <f>'Analysis Tool'!B433</f>
        <v>0.91</v>
      </c>
      <c r="F111" s="224"/>
      <c r="G111" s="225"/>
      <c r="H111" s="256"/>
      <c r="I111" s="256"/>
      <c r="J111" s="256"/>
      <c r="K111" s="256"/>
      <c r="L111" s="256"/>
    </row>
    <row r="112" spans="1:13" ht="14.7" thickBot="1" x14ac:dyDescent="0.55000000000000004">
      <c r="A112" s="146"/>
      <c r="B112" s="219" t="str">
        <f>'Analysis Tool'!F27</f>
        <v>NA</v>
      </c>
      <c r="C112" s="227">
        <f>'Analysis Tool'!B68</f>
        <v>1.26</v>
      </c>
      <c r="D112" s="227">
        <f>'Analysis Tool'!B245</f>
        <v>1.63</v>
      </c>
      <c r="E112" s="227">
        <f>'Analysis Tool'!B434</f>
        <v>1.18</v>
      </c>
      <c r="F112" s="224"/>
      <c r="G112" s="225"/>
      <c r="H112" s="132" t="str" cm="1">
        <f t="array" ref="H112:M112">_xlfn._xlws.FILTER($B$3:$G$3,$B$4:$G$4=TRUE,"")&amp;" #EE's over threshold"</f>
        <v>Current #EE's over threshold</v>
      </c>
      <c r="I112" s="145" t="str">
        <v>Principal #EE's over threshold</v>
      </c>
      <c r="J112" s="145" t="str">
        <v>Guardian #EE's over threshold</v>
      </c>
      <c r="K112" s="145" t="str">
        <v>Companion #EE's over threshold</v>
      </c>
      <c r="L112" s="145" t="str">
        <v>OneAmerica #EE's over threshold</v>
      </c>
      <c r="M112" s="251" t="str">
        <v>Pacific Life #EE's over threshold</v>
      </c>
    </row>
    <row r="113" spans="1:13" ht="14.7" thickBot="1" x14ac:dyDescent="0.55000000000000004">
      <c r="A113" s="146"/>
      <c r="B113" s="223" t="str">
        <f>'Analysis Tool'!F28</f>
        <v>NA</v>
      </c>
      <c r="C113" s="227">
        <f>'Analysis Tool'!B69</f>
        <v>1.43</v>
      </c>
      <c r="D113" s="227">
        <f>'Analysis Tool'!B246</f>
        <v>1.63</v>
      </c>
      <c r="E113" s="227" t="str">
        <f>'Analysis Tool'!B435</f>
        <v>$1.60  (75+ is $2.01)</v>
      </c>
      <c r="F113" s="224"/>
      <c r="G113" s="225"/>
      <c r="H113" s="265">
        <f t="shared" ref="H113:M113" si="20">$X$41-H107</f>
        <v>0</v>
      </c>
      <c r="I113" s="265">
        <f t="shared" si="20"/>
        <v>0</v>
      </c>
      <c r="J113" s="265">
        <f t="shared" si="20"/>
        <v>0</v>
      </c>
      <c r="K113" s="265">
        <f t="shared" si="20"/>
        <v>0</v>
      </c>
      <c r="L113" s="265">
        <f t="shared" si="20"/>
        <v>0</v>
      </c>
      <c r="M113" s="178">
        <f t="shared" ca="1" si="20"/>
        <v>0</v>
      </c>
    </row>
    <row r="114" spans="1:13" ht="14.7" thickBot="1" x14ac:dyDescent="0.55000000000000004">
      <c r="A114" s="146" t="s">
        <v>395</v>
      </c>
      <c r="B114" s="266">
        <f>H122</f>
        <v>0</v>
      </c>
      <c r="C114" s="266">
        <f>I122</f>
        <v>0</v>
      </c>
      <c r="D114" s="266">
        <f t="shared" ref="D114:G114" si="21">J122</f>
        <v>0</v>
      </c>
      <c r="E114" s="266">
        <f t="shared" si="21"/>
        <v>0</v>
      </c>
      <c r="F114" s="266">
        <f t="shared" si="21"/>
        <v>0</v>
      </c>
      <c r="G114" s="293" t="e">
        <f t="shared" si="21"/>
        <v>#REF!</v>
      </c>
      <c r="H114" s="256"/>
      <c r="I114" s="256"/>
      <c r="J114" s="256"/>
      <c r="K114" s="256"/>
      <c r="L114" s="256"/>
    </row>
    <row r="115" spans="1:13" ht="14.7" thickBot="1" x14ac:dyDescent="0.55000000000000004">
      <c r="A115" s="146" t="s">
        <v>194</v>
      </c>
      <c r="B115" s="267" t="e">
        <f>B114*B103/10</f>
        <v>#VALUE!</v>
      </c>
      <c r="C115" s="267">
        <f>C114*C103/10</f>
        <v>0</v>
      </c>
      <c r="D115" s="267">
        <f t="shared" ref="D115:G115" si="22">D114*D103/10</f>
        <v>0</v>
      </c>
      <c r="E115" s="267">
        <f t="shared" si="22"/>
        <v>0</v>
      </c>
      <c r="F115" s="267" t="e">
        <f t="shared" si="22"/>
        <v>#REF!</v>
      </c>
      <c r="G115" s="268" t="e">
        <f t="shared" si="22"/>
        <v>#REF!</v>
      </c>
      <c r="H115" s="133" t="str" cm="1">
        <f t="array" ref="H115:M115">_xlfn._xlws.FILTER($B$3:$G$3,$B$4:$G$4=TRUE,"")&amp;" Benefit amount over threshold"</f>
        <v>Current Benefit amount over threshold</v>
      </c>
      <c r="I115" s="145" t="str">
        <v>Principal Benefit amount over threshold</v>
      </c>
      <c r="J115" s="145" t="str">
        <v>Guardian Benefit amount over threshold</v>
      </c>
      <c r="K115" s="145" t="str">
        <v>Companion Benefit amount over threshold</v>
      </c>
      <c r="L115" s="145" t="str">
        <v>OneAmerica Benefit amount over threshold</v>
      </c>
      <c r="M115" s="252" t="str">
        <v>Pacific Life Benefit amount over threshold</v>
      </c>
    </row>
    <row r="116" spans="1:13" ht="14.45" customHeight="1" thickBot="1" x14ac:dyDescent="0.55000000000000004">
      <c r="A116" s="146" t="s">
        <v>195</v>
      </c>
      <c r="B116" s="267" t="e">
        <f t="shared" ref="B116:G116" si="23">B115*12</f>
        <v>#VALUE!</v>
      </c>
      <c r="C116" s="267">
        <f t="shared" si="23"/>
        <v>0</v>
      </c>
      <c r="D116" s="267">
        <f t="shared" si="23"/>
        <v>0</v>
      </c>
      <c r="E116" s="267">
        <f t="shared" si="23"/>
        <v>0</v>
      </c>
      <c r="F116" s="220" t="e">
        <f t="shared" si="23"/>
        <v>#REF!</v>
      </c>
      <c r="G116" s="95" t="e">
        <f t="shared" si="23"/>
        <v>#REF!</v>
      </c>
      <c r="H116" s="260">
        <f>H104*H113</f>
        <v>0</v>
      </c>
      <c r="I116" s="260">
        <f t="shared" ref="I116:M116" si="24">I104*I113</f>
        <v>0</v>
      </c>
      <c r="J116" s="260">
        <f t="shared" si="24"/>
        <v>0</v>
      </c>
      <c r="K116" s="260">
        <f t="shared" si="24"/>
        <v>0</v>
      </c>
      <c r="L116" s="260">
        <f t="shared" si="24"/>
        <v>0</v>
      </c>
      <c r="M116" s="155" t="e">
        <f t="shared" ca="1" si="24"/>
        <v>#REF!</v>
      </c>
    </row>
    <row r="117" spans="1:13" ht="14.7" thickBot="1" x14ac:dyDescent="0.55000000000000004">
      <c r="A117" s="147" t="s">
        <v>96</v>
      </c>
      <c r="B117" s="221" t="str">
        <f>'Analysis Tool'!F29</f>
        <v>N/A</v>
      </c>
      <c r="C117" s="220" t="str">
        <f>'Analysis Tool'!B70</f>
        <v>2 years</v>
      </c>
      <c r="D117" s="220" t="str">
        <f>'Analysis Tool'!B247</f>
        <v>2 Years</v>
      </c>
      <c r="E117" s="220" t="str">
        <f>'Analysis Tool'!B506</f>
        <v>2 years</v>
      </c>
      <c r="F117" s="220" t="s">
        <v>106</v>
      </c>
      <c r="G117" s="50" t="e">
        <f>'Analysis Tool'!#REF!</f>
        <v>#REF!</v>
      </c>
      <c r="H117" s="256"/>
      <c r="I117" s="256"/>
      <c r="J117" s="256"/>
      <c r="K117" s="256"/>
      <c r="L117" s="256"/>
    </row>
    <row r="118" spans="1:13" ht="14.7" thickBot="1" x14ac:dyDescent="0.55000000000000004">
      <c r="A118" s="897" t="s">
        <v>179</v>
      </c>
      <c r="B118" s="866"/>
      <c r="C118" s="866"/>
      <c r="D118" s="866"/>
      <c r="E118" s="866"/>
      <c r="F118" s="866"/>
      <c r="G118" s="867"/>
      <c r="H118" s="133" t="str" cm="1">
        <f t="array" ref="H118:M118">_xlfn._xlws.FILTER($B$3:$G$3,$B$4:$G$4=TRUE,"")&amp;" total sum "</f>
        <v xml:space="preserve">Current total sum </v>
      </c>
      <c r="I118" s="145" t="str">
        <v xml:space="preserve">Principal total sum </v>
      </c>
      <c r="J118" s="145" t="str">
        <v xml:space="preserve">Guardian total sum </v>
      </c>
      <c r="K118" s="145" t="str">
        <v xml:space="preserve">Companion total sum </v>
      </c>
      <c r="L118" s="145" t="str">
        <v xml:space="preserve">OneAmerica total sum </v>
      </c>
      <c r="M118" s="254" t="str">
        <v xml:space="preserve">Pacific Life total sum </v>
      </c>
    </row>
    <row r="119" spans="1:13" ht="14.7" thickBot="1" x14ac:dyDescent="0.55000000000000004">
      <c r="A119" s="272" t="s">
        <v>134</v>
      </c>
      <c r="B119" s="328">
        <f>'Analysis Tool'!F36</f>
        <v>0.6</v>
      </c>
      <c r="C119" s="258">
        <f xml:space="preserve"> 'Analysis Tool'!B157</f>
        <v>0.6</v>
      </c>
      <c r="D119" s="258">
        <f>'Analysis Tool'!B322</f>
        <v>0.6</v>
      </c>
      <c r="E119" s="258">
        <f>'Analysis Tool'!B419</f>
        <v>0.6</v>
      </c>
      <c r="F119" s="258">
        <v>0.6</v>
      </c>
      <c r="G119" s="191" t="e">
        <f>'Analysis Tool'!#REF!</f>
        <v>#REF!</v>
      </c>
      <c r="H119" s="269">
        <f t="shared" ref="H119:M119" si="25">SUM(H110,H116,$K$128)</f>
        <v>0</v>
      </c>
      <c r="I119" s="269">
        <f t="shared" si="25"/>
        <v>0</v>
      </c>
      <c r="J119" s="269">
        <f t="shared" si="25"/>
        <v>0</v>
      </c>
      <c r="K119" s="269">
        <f t="shared" si="25"/>
        <v>0</v>
      </c>
      <c r="L119" s="269">
        <f t="shared" si="25"/>
        <v>0</v>
      </c>
      <c r="M119" s="253" t="e">
        <f t="shared" si="25"/>
        <v>#REF!</v>
      </c>
    </row>
    <row r="120" spans="1:13" ht="14.7" thickBot="1" x14ac:dyDescent="0.55000000000000004">
      <c r="A120" s="272" t="s">
        <v>135</v>
      </c>
      <c r="B120" s="219">
        <f>'Analysis Tool'!F37</f>
        <v>1000</v>
      </c>
      <c r="C120" s="213">
        <f>'Analysis Tool'!B158</f>
        <v>1000</v>
      </c>
      <c r="D120" s="213">
        <f>'Analysis Tool'!B323</f>
        <v>1000</v>
      </c>
      <c r="E120" s="213">
        <f>'Analysis Tool'!B420</f>
        <v>1000</v>
      </c>
      <c r="F120" s="213">
        <v>1000</v>
      </c>
      <c r="G120" s="95" t="e">
        <f>'Analysis Tool'!#REF!</f>
        <v>#REF!</v>
      </c>
      <c r="H120" s="256"/>
      <c r="I120" s="256"/>
      <c r="J120" s="256"/>
      <c r="K120" s="256"/>
      <c r="L120" s="256"/>
    </row>
    <row r="121" spans="1:13" ht="14.7" thickBot="1" x14ac:dyDescent="0.55000000000000004">
      <c r="A121" s="272" t="s">
        <v>136</v>
      </c>
      <c r="B121" s="219" t="str">
        <f>'Analysis Tool'!F38</f>
        <v>11 weeks</v>
      </c>
      <c r="C121" s="220" t="str">
        <f>'Analysis Tool'!B159</f>
        <v>11 weeks</v>
      </c>
      <c r="D121" s="220" t="str">
        <f>'Analysis Tool'!B321</f>
        <v>11 weeks</v>
      </c>
      <c r="E121" s="220" t="str">
        <f>'Analysis Tool'!B424</f>
        <v>13 weeks</v>
      </c>
      <c r="F121" s="220" t="s">
        <v>141</v>
      </c>
      <c r="G121" s="95" t="e">
        <f>'Analysis Tool'!#REF!</f>
        <v>#REF!</v>
      </c>
      <c r="H121" s="133" t="str" cm="1">
        <f t="array" ref="H121:M121">_xlfn._xlws.FILTER($B$3:$G$3,$B$4:$G$4=TRUE,"")&amp;" Total weekly Ben amount"</f>
        <v>Current Total weekly Ben amount</v>
      </c>
      <c r="I121" s="145" t="str">
        <v>Principal Total weekly Ben amount</v>
      </c>
      <c r="J121" s="145" t="str">
        <v>Guardian Total weekly Ben amount</v>
      </c>
      <c r="K121" s="145" t="str">
        <v>Companion Total weekly Ben amount</v>
      </c>
      <c r="L121" s="145" t="str">
        <v>OneAmerica Total weekly Ben amount</v>
      </c>
      <c r="M121" s="255" t="str">
        <v>Pacific Life Total weekly Ben amount</v>
      </c>
    </row>
    <row r="122" spans="1:13" ht="14.7" thickBot="1" x14ac:dyDescent="0.55000000000000004">
      <c r="A122" s="272" t="s">
        <v>137</v>
      </c>
      <c r="B122" s="219" t="str">
        <f>'Analysis Tool'!F33</f>
        <v>Y</v>
      </c>
      <c r="C122" s="220" t="str">
        <f>'Analysis Tool'!B154</f>
        <v>Y</v>
      </c>
      <c r="D122" s="220" t="str">
        <f>'Analysis Tool'!B318</f>
        <v>Y</v>
      </c>
      <c r="E122" s="220" t="str">
        <f>'Analysis Tool'!B421</f>
        <v>Y</v>
      </c>
      <c r="F122" s="220" t="s">
        <v>116</v>
      </c>
      <c r="G122" s="95" t="e">
        <f>'Analysis Tool'!#REF!</f>
        <v>#REF!</v>
      </c>
      <c r="H122" s="260">
        <f>H125/52</f>
        <v>0</v>
      </c>
      <c r="I122" s="260">
        <f t="shared" ref="I122:M122" si="26">I125/52</f>
        <v>0</v>
      </c>
      <c r="J122" s="260">
        <f t="shared" si="26"/>
        <v>0</v>
      </c>
      <c r="K122" s="260">
        <f t="shared" si="26"/>
        <v>0</v>
      </c>
      <c r="L122" s="260">
        <f t="shared" si="26"/>
        <v>0</v>
      </c>
      <c r="M122" s="155" t="e">
        <f t="shared" si="26"/>
        <v>#REF!</v>
      </c>
    </row>
    <row r="123" spans="1:13" ht="14.7" thickBot="1" x14ac:dyDescent="0.55000000000000004">
      <c r="A123" s="272" t="s">
        <v>138</v>
      </c>
      <c r="B123" s="219" t="str">
        <f>'Analysis Tool'!F34</f>
        <v>14 days</v>
      </c>
      <c r="C123" s="220" t="str">
        <f>'Analysis Tool'!B155</f>
        <v>15th day</v>
      </c>
      <c r="D123" s="220" t="str">
        <f>'Analysis Tool'!B319</f>
        <v>15th day</v>
      </c>
      <c r="E123" s="220" t="str">
        <f>'Analysis Tool'!B422</f>
        <v>Day 15</v>
      </c>
      <c r="F123" s="220" t="s">
        <v>140</v>
      </c>
      <c r="G123" s="95" t="e">
        <f>'Analysis Tool'!#REF!</f>
        <v>#REF!</v>
      </c>
      <c r="H123" s="256"/>
      <c r="I123" s="270"/>
      <c r="J123" s="270"/>
      <c r="K123" s="270"/>
      <c r="L123" s="270"/>
      <c r="M123" s="6"/>
    </row>
    <row r="124" spans="1:13" ht="14.7" thickBot="1" x14ac:dyDescent="0.55000000000000004">
      <c r="A124" s="272" t="s">
        <v>139</v>
      </c>
      <c r="B124" s="219" t="str">
        <f>'Analysis Tool'!F35</f>
        <v>14 days</v>
      </c>
      <c r="C124" s="220" t="str">
        <f>'Analysis Tool'!B156</f>
        <v>15th day</v>
      </c>
      <c r="D124" s="220" t="str">
        <f>'Analysis Tool'!B320</f>
        <v>15th Day</v>
      </c>
      <c r="E124" s="220" t="str">
        <f>'Analysis Tool'!B423</f>
        <v>Day 15</v>
      </c>
      <c r="F124" s="220" t="s">
        <v>140</v>
      </c>
      <c r="G124" s="95" t="e">
        <f>'Analysis Tool'!#REF!</f>
        <v>#REF!</v>
      </c>
      <c r="H124" s="133" t="str" cm="1">
        <f t="array" ref="H124:M124">_xlfn._xlws.FILTER($B$3:$G$3,$B$4:$G$4=TRUE,"")&amp;" total yearly ben amt"</f>
        <v>Current total yearly ben amt</v>
      </c>
      <c r="I124" s="145" t="str">
        <v>Principal total yearly ben amt</v>
      </c>
      <c r="J124" s="145" t="str">
        <v>Guardian total yearly ben amt</v>
      </c>
      <c r="K124" s="145" t="str">
        <v>Companion total yearly ben amt</v>
      </c>
      <c r="L124" s="145" t="str">
        <v>OneAmerica total yearly ben amt</v>
      </c>
      <c r="M124" s="251" t="str">
        <v>Pacific Life total yearly ben amt</v>
      </c>
    </row>
    <row r="125" spans="1:13" ht="14.7" thickBot="1" x14ac:dyDescent="0.55000000000000004">
      <c r="A125" s="865" t="s">
        <v>182</v>
      </c>
      <c r="B125" s="866"/>
      <c r="C125" s="866"/>
      <c r="D125" s="866"/>
      <c r="E125" s="866"/>
      <c r="F125" s="866"/>
      <c r="G125" s="867"/>
      <c r="H125" s="260">
        <f>H119*B119</f>
        <v>0</v>
      </c>
      <c r="I125" s="59">
        <f t="shared" ref="I125:M125" si="27">I119*C119</f>
        <v>0</v>
      </c>
      <c r="J125" s="59">
        <f t="shared" si="27"/>
        <v>0</v>
      </c>
      <c r="K125" s="59">
        <f t="shared" si="27"/>
        <v>0</v>
      </c>
      <c r="L125" s="59">
        <f t="shared" si="27"/>
        <v>0</v>
      </c>
      <c r="M125" s="173" t="e">
        <f t="shared" si="27"/>
        <v>#REF!</v>
      </c>
    </row>
    <row r="126" spans="1:13" ht="14.7" thickBot="1" x14ac:dyDescent="0.55000000000000004">
      <c r="A126" s="272" t="s">
        <v>124</v>
      </c>
      <c r="B126" s="210" t="str">
        <f>'Analysis Tool'!F39</f>
        <v>Voluntary</v>
      </c>
      <c r="C126" s="258" t="str">
        <f>'Analysis Tool'!B160</f>
        <v>20% or 5 lives</v>
      </c>
      <c r="D126" s="258" t="str">
        <f>'Analysis Tool'!B324</f>
        <v>30% or 4 EE's</v>
      </c>
      <c r="E126" s="258" t="str">
        <f>'Analysis Tool'!B505</f>
        <v>3 EE's Min</v>
      </c>
      <c r="F126" s="220">
        <v>2</v>
      </c>
      <c r="G126" s="191" t="e">
        <f>'Analysis Tool'!#REF!</f>
        <v>#REF!</v>
      </c>
      <c r="H126" s="256"/>
      <c r="I126" s="256"/>
      <c r="J126" s="256"/>
      <c r="K126" s="256"/>
      <c r="L126" s="256"/>
    </row>
    <row r="127" spans="1:13" ht="14.7" thickBot="1" x14ac:dyDescent="0.55000000000000004">
      <c r="H127" s="273" t="s">
        <v>403</v>
      </c>
      <c r="I127" s="274" t="b">
        <v>1</v>
      </c>
      <c r="J127" s="141" t="s">
        <v>191</v>
      </c>
      <c r="K127" s="136" t="s">
        <v>392</v>
      </c>
      <c r="L127" s="137" t="s">
        <v>394</v>
      </c>
    </row>
    <row r="128" spans="1:13" ht="14.7" thickBot="1" x14ac:dyDescent="0.55000000000000004">
      <c r="H128" s="244" t="s">
        <v>404</v>
      </c>
      <c r="I128" s="62" t="b">
        <v>1</v>
      </c>
      <c r="J128" s="206" t="str">
        <f>IF(Census!F1="Salary", "TRUE","FALSE")</f>
        <v>FALSE</v>
      </c>
      <c r="K128" s="205">
        <f>SUM(M231:M1730)*40*52</f>
        <v>0</v>
      </c>
      <c r="L128" s="271">
        <f>K128/12</f>
        <v>0</v>
      </c>
    </row>
    <row r="129" spans="1:13" x14ac:dyDescent="0.5">
      <c r="A129" s="256"/>
      <c r="B129" s="256"/>
      <c r="C129" s="256"/>
      <c r="D129" s="256"/>
      <c r="E129" s="256"/>
      <c r="F129" s="256"/>
      <c r="G129" s="256"/>
      <c r="H129" s="244" t="s">
        <v>426</v>
      </c>
      <c r="I129" s="62" t="b">
        <v>1</v>
      </c>
      <c r="J129" s="256"/>
      <c r="K129" s="256"/>
      <c r="L129" s="256"/>
    </row>
    <row r="130" spans="1:13" x14ac:dyDescent="0.5">
      <c r="H130" s="244" t="s">
        <v>405</v>
      </c>
      <c r="I130" s="62" t="b">
        <v>1</v>
      </c>
      <c r="J130" s="256"/>
      <c r="K130" s="256"/>
      <c r="L130" s="256"/>
    </row>
    <row r="131" spans="1:13" ht="14.7" thickBot="1" x14ac:dyDescent="0.55000000000000004">
      <c r="H131" s="275" t="s">
        <v>406</v>
      </c>
      <c r="I131" s="180" t="b">
        <v>1</v>
      </c>
      <c r="J131" s="256"/>
      <c r="K131" s="256"/>
      <c r="L131" s="256"/>
    </row>
    <row r="133" spans="1:13" ht="14.45" customHeight="1" x14ac:dyDescent="0.5">
      <c r="A133" s="871" t="s">
        <v>27</v>
      </c>
      <c r="B133" s="872"/>
      <c r="C133" s="872"/>
      <c r="D133" s="872"/>
      <c r="E133" s="872"/>
      <c r="F133" s="872"/>
      <c r="G133" s="872"/>
      <c r="H133" s="872"/>
      <c r="I133" s="872"/>
      <c r="J133" s="872"/>
      <c r="K133" s="872"/>
      <c r="L133" s="872"/>
      <c r="M133" s="872"/>
    </row>
    <row r="134" spans="1:13" ht="13.85" customHeight="1" thickBot="1" x14ac:dyDescent="0.55000000000000004">
      <c r="A134" s="871"/>
      <c r="B134" s="872"/>
      <c r="C134" s="872"/>
      <c r="D134" s="872"/>
      <c r="E134" s="872"/>
      <c r="F134" s="872"/>
      <c r="G134" s="872"/>
      <c r="H134" s="872"/>
      <c r="I134" s="872"/>
      <c r="J134" s="872"/>
      <c r="K134" s="872"/>
      <c r="L134" s="872"/>
      <c r="M134" s="872"/>
    </row>
    <row r="135" spans="1:13" ht="14.7" thickBot="1" x14ac:dyDescent="0.55000000000000004">
      <c r="A135" s="865" t="s">
        <v>78</v>
      </c>
      <c r="B135" s="866"/>
      <c r="C135" s="866"/>
      <c r="D135" s="866"/>
      <c r="E135" s="866"/>
      <c r="F135" s="866"/>
      <c r="G135" s="867"/>
      <c r="H135" s="132" t="s">
        <v>196</v>
      </c>
      <c r="I135" s="132"/>
      <c r="J135" s="132"/>
      <c r="K135" s="132"/>
      <c r="L135" s="133"/>
    </row>
    <row r="136" spans="1:13" ht="14.7" thickBot="1" x14ac:dyDescent="0.55000000000000004">
      <c r="A136" s="144" t="str" cm="1">
        <f t="array" ref="A136:A140">IF('Data Generator'!S48=TRUE,_xlfn._xlws.FILTER('Data Generator'!H163:H176,'Data Generator'!J163:J176=TRUE,"")&amp;" Rate % of CME ",_xlfn._xlws.FILTER(H148:H152, I148:I152=TRUE,""))</f>
        <v xml:space="preserve">Rate/$100 CME       </v>
      </c>
      <c r="B136" s="159" t="str">
        <f>'Analysis Tool'!H18</f>
        <v>NA</v>
      </c>
      <c r="C136" s="333">
        <f>'Analysis Tool'!B72</f>
        <v>0.87</v>
      </c>
      <c r="D136" s="333">
        <f>'Analysis Tool'!B249</f>
        <v>0.24</v>
      </c>
      <c r="E136" s="333">
        <f>'Analysis Tool'!B443</f>
        <v>0.35</v>
      </c>
      <c r="F136" s="160" t="e">
        <f>'Analysis Tool'!#REF!</f>
        <v>#REF!</v>
      </c>
      <c r="G136" s="161" t="e">
        <f>'Analysis Tool'!#REF!</f>
        <v>#REF!</v>
      </c>
      <c r="H136" s="132" t="s">
        <v>197</v>
      </c>
      <c r="I136" s="145" t="s">
        <v>199</v>
      </c>
      <c r="J136" s="145" t="s">
        <v>204</v>
      </c>
      <c r="K136" s="145" t="s">
        <v>201</v>
      </c>
      <c r="L136" s="145" t="s">
        <v>203</v>
      </c>
    </row>
    <row r="137" spans="1:13" ht="14.7" thickBot="1" x14ac:dyDescent="0.55000000000000004">
      <c r="A137" s="334" t="str">
        <v xml:space="preserve">Estimated Monthly Payroll       </v>
      </c>
      <c r="B137" s="7">
        <f>IF('Data Generator'!$S$48=TRUE,'Analysis Tool'!H19,B147)</f>
        <v>0</v>
      </c>
      <c r="C137" s="7">
        <f>IF('Data Generator'!$S$48=TRUE,'Analysis Tool'!B73,C147)</f>
        <v>0</v>
      </c>
      <c r="D137" s="7">
        <f>IF('Data Generator'!$S$48=TRUE,'Analysis Tool'!B250,'Data Generator'!J122)</f>
        <v>0</v>
      </c>
      <c r="E137" s="7">
        <f>IF('Data Generator'!$S$48=TRUE,'Analysis Tool'!B444,'Data Generator'!K122)</f>
        <v>0</v>
      </c>
      <c r="F137" s="7"/>
      <c r="G137" s="7"/>
      <c r="H137" s="290">
        <f>H146*12/I143</f>
        <v>100000</v>
      </c>
      <c r="I137" s="173">
        <f>COUNTIF(L231:L231:L1749,"&gt;0")</f>
        <v>0</v>
      </c>
      <c r="J137" s="173">
        <f>SUM(O224:O1727)/12</f>
        <v>0</v>
      </c>
      <c r="K137" s="173">
        <f>X41-I137</f>
        <v>0</v>
      </c>
      <c r="L137" s="174">
        <f>K137*H137/12</f>
        <v>0</v>
      </c>
    </row>
    <row r="138" spans="1:13" ht="14.7" thickBot="1" x14ac:dyDescent="0.55000000000000004">
      <c r="A138" s="334" t="str">
        <v>_________________________________________________________________________________</v>
      </c>
      <c r="B138" s="7" t="str">
        <f>IF('Data Generator'!$S$48=TRUE,'Analysis Tool'!H20,$H$129)</f>
        <v>__________________________________________________________________</v>
      </c>
      <c r="C138" s="7" t="str">
        <f>IF('Data Generator'!$S$48=TRUE,'Analysis Tool'!B74,H129)</f>
        <v>__________________________________________________________________</v>
      </c>
      <c r="D138" s="7" t="str">
        <f>IF('Data Generator'!$S$48=TRUE,'Analysis Tool'!B251,H129)</f>
        <v>__________________________________________________________________</v>
      </c>
      <c r="E138" s="7" t="str">
        <f>IF('Data Generator'!$S$48=TRUE,'Analysis Tool'!B445,H129)</f>
        <v>__________________________________________________________________</v>
      </c>
      <c r="F138" s="7"/>
      <c r="G138" s="7"/>
    </row>
    <row r="139" spans="1:13" ht="14.7" thickBot="1" x14ac:dyDescent="0.55000000000000004">
      <c r="A139" s="334" t="str">
        <v xml:space="preserve">Estimated Monthly Premium      </v>
      </c>
      <c r="B139" s="7" t="e">
        <f>IF('Data Generator'!$S$48=TRUE,'Analysis Tool'!H21,B148)</f>
        <v>#VALUE!</v>
      </c>
      <c r="C139" s="7">
        <f>IF('Data Generator'!$S$48=TRUE,'Analysis Tool'!B75,C148)</f>
        <v>0</v>
      </c>
      <c r="D139" s="7">
        <f>IF('Data Generator'!$S$48=TRUE,'Analysis Tool'!B252,D148)</f>
        <v>0</v>
      </c>
      <c r="E139" s="7">
        <f>IF('Data Generator'!$S$48=TRUE,'Analysis Tool'!B446,E148)</f>
        <v>0</v>
      </c>
      <c r="F139" s="7"/>
      <c r="G139" s="7"/>
      <c r="H139" s="145" t="s">
        <v>202</v>
      </c>
    </row>
    <row r="140" spans="1:13" ht="14.7" thickBot="1" x14ac:dyDescent="0.55000000000000004">
      <c r="A140" s="334" t="str">
        <v xml:space="preserve">Estimated Annual Premium      </v>
      </c>
      <c r="B140" s="7" t="e">
        <f>IF('Data Generator'!$S$48=TRUE,'Analysis Tool'!H22,B149)</f>
        <v>#VALUE!</v>
      </c>
      <c r="C140" s="7">
        <f>IF('Data Generator'!$S$48=TRUE,'Analysis Tool'!B76,C149)</f>
        <v>0</v>
      </c>
      <c r="D140" s="7">
        <f>IF('Data Generator'!$S$48=TRUE,'Analysis Tool'!B253,D149)</f>
        <v>0</v>
      </c>
      <c r="E140" s="7">
        <f>IF('Data Generator'!$S$48=TRUE,'Analysis Tool'!B447,E149)</f>
        <v>0</v>
      </c>
      <c r="F140" s="7"/>
      <c r="G140" s="7"/>
      <c r="H140" s="175">
        <f>H143*I143</f>
        <v>0</v>
      </c>
    </row>
    <row r="141" spans="1:13" ht="14.7" thickBot="1" x14ac:dyDescent="0.55000000000000004">
      <c r="A141" s="334"/>
      <c r="B141" s="7" t="str">
        <f>'Analysis Tool'!H23</f>
        <v>NA</v>
      </c>
      <c r="C141" s="7">
        <f>'Analysis Tool'!B77</f>
        <v>1.75</v>
      </c>
      <c r="D141" s="7">
        <f>'Analysis Tool'!B254</f>
        <v>0.4</v>
      </c>
      <c r="E141" s="7">
        <f>'Analysis Tool'!B448</f>
        <v>0</v>
      </c>
      <c r="F141" s="7"/>
      <c r="G141" s="7"/>
    </row>
    <row r="142" spans="1:13" ht="14.7" thickBot="1" x14ac:dyDescent="0.55000000000000004">
      <c r="A142" s="334"/>
      <c r="B142" s="7" t="str">
        <f>'Analysis Tool'!H24</f>
        <v>NA</v>
      </c>
      <c r="C142" s="7">
        <f>'Analysis Tool'!B78</f>
        <v>3.62</v>
      </c>
      <c r="D142" s="7">
        <f>'Analysis Tool'!B255</f>
        <v>0.65</v>
      </c>
      <c r="E142" s="7">
        <f>'Analysis Tool'!B449</f>
        <v>0</v>
      </c>
      <c r="F142" s="7"/>
      <c r="G142" s="7"/>
      <c r="H142" s="132" t="s">
        <v>205</v>
      </c>
      <c r="I142" s="145" t="s">
        <v>134</v>
      </c>
    </row>
    <row r="143" spans="1:13" ht="14.7" thickBot="1" x14ac:dyDescent="0.55000000000000004">
      <c r="A143" s="334"/>
      <c r="B143" s="7" t="str">
        <f>'Analysis Tool'!H25</f>
        <v>NA</v>
      </c>
      <c r="C143" s="7">
        <f>'Analysis Tool'!B79</f>
        <v>4.5599999999999996</v>
      </c>
      <c r="D143" s="7">
        <f>'Analysis Tool'!B256</f>
        <v>0.99</v>
      </c>
      <c r="E143" s="7">
        <f>'Analysis Tool'!B450</f>
        <v>0</v>
      </c>
      <c r="F143" s="7"/>
      <c r="G143" s="7"/>
      <c r="H143" s="290">
        <f>J137+L137+L128</f>
        <v>0</v>
      </c>
      <c r="I143" s="176">
        <f>'Data Generator'!C152</f>
        <v>0.6</v>
      </c>
    </row>
    <row r="144" spans="1:13" ht="14.7" thickBot="1" x14ac:dyDescent="0.55000000000000004">
      <c r="A144" s="334"/>
      <c r="B144" s="7" t="str">
        <f>'Analysis Tool'!H26</f>
        <v>NA</v>
      </c>
      <c r="C144" s="7">
        <f>'Analysis Tool'!B80</f>
        <v>4.26</v>
      </c>
      <c r="D144" s="7">
        <f>'Analysis Tool'!B257</f>
        <v>1.43</v>
      </c>
      <c r="E144" s="7">
        <f>'Analysis Tool'!B451</f>
        <v>0</v>
      </c>
      <c r="F144" s="7"/>
      <c r="G144" s="7"/>
    </row>
    <row r="145" spans="1:9" ht="14.7" thickBot="1" x14ac:dyDescent="0.55000000000000004">
      <c r="A145" s="334"/>
      <c r="B145" s="7" t="str">
        <f>'Analysis Tool'!H27</f>
        <v>NA</v>
      </c>
      <c r="C145" s="7">
        <f>'Analysis Tool'!B81</f>
        <v>1.78</v>
      </c>
      <c r="D145" s="7">
        <f>'Analysis Tool'!B258</f>
        <v>1.87</v>
      </c>
      <c r="E145" s="7">
        <f>'Analysis Tool'!B452</f>
        <v>0</v>
      </c>
      <c r="F145" s="7"/>
      <c r="G145" s="7"/>
      <c r="H145" s="132" t="s">
        <v>198</v>
      </c>
    </row>
    <row r="146" spans="1:9" ht="14.7" thickBot="1" x14ac:dyDescent="0.55000000000000004">
      <c r="A146" s="334"/>
      <c r="B146" s="7" t="str">
        <f>'Analysis Tool'!H28</f>
        <v>NA</v>
      </c>
      <c r="C146" s="7">
        <f>'Analysis Tool'!B82</f>
        <v>0.87</v>
      </c>
      <c r="D146" s="7">
        <f>'Analysis Tool'!B259</f>
        <v>1.87</v>
      </c>
      <c r="E146" s="7">
        <f>'Analysis Tool'!B453</f>
        <v>0</v>
      </c>
      <c r="F146" s="7"/>
      <c r="G146" s="7"/>
      <c r="H146" s="290">
        <f>'Data Generator'!C153</f>
        <v>5000</v>
      </c>
    </row>
    <row r="147" spans="1:9" ht="14.45" customHeight="1" thickBot="1" x14ac:dyDescent="0.55000000000000004">
      <c r="A147" s="146" t="s">
        <v>206</v>
      </c>
      <c r="B147" s="165">
        <f t="shared" ref="B147:G147" si="28">$H$143</f>
        <v>0</v>
      </c>
      <c r="C147" s="165">
        <f t="shared" si="28"/>
        <v>0</v>
      </c>
      <c r="D147" s="163">
        <f t="shared" si="28"/>
        <v>0</v>
      </c>
      <c r="E147" s="163">
        <f t="shared" si="28"/>
        <v>0</v>
      </c>
      <c r="F147" s="163">
        <f t="shared" si="28"/>
        <v>0</v>
      </c>
      <c r="G147" s="166">
        <f t="shared" si="28"/>
        <v>0</v>
      </c>
    </row>
    <row r="148" spans="1:9" ht="15" customHeight="1" x14ac:dyDescent="0.5">
      <c r="A148" s="146" t="s">
        <v>194</v>
      </c>
      <c r="B148" s="167" t="e">
        <f t="shared" ref="B148:G148" si="29">B136*B147/100</f>
        <v>#VALUE!</v>
      </c>
      <c r="C148" s="167">
        <f t="shared" si="29"/>
        <v>0</v>
      </c>
      <c r="D148" s="167">
        <f t="shared" si="29"/>
        <v>0</v>
      </c>
      <c r="E148" s="167">
        <f t="shared" si="29"/>
        <v>0</v>
      </c>
      <c r="F148" s="167" t="e">
        <f t="shared" si="29"/>
        <v>#REF!</v>
      </c>
      <c r="G148" s="291" t="e">
        <f t="shared" si="29"/>
        <v>#REF!</v>
      </c>
      <c r="H148" s="335" t="s">
        <v>427</v>
      </c>
      <c r="I148" s="274" t="b">
        <v>1</v>
      </c>
    </row>
    <row r="149" spans="1:9" x14ac:dyDescent="0.5">
      <c r="A149" s="146" t="s">
        <v>195</v>
      </c>
      <c r="B149" s="167" t="e">
        <f t="shared" ref="B149:G149" si="30">B148*12</f>
        <v>#VALUE!</v>
      </c>
      <c r="C149" s="167">
        <f t="shared" si="30"/>
        <v>0</v>
      </c>
      <c r="D149" s="164">
        <f t="shared" si="30"/>
        <v>0</v>
      </c>
      <c r="E149" s="164">
        <f t="shared" si="30"/>
        <v>0</v>
      </c>
      <c r="F149" s="164" t="e">
        <f t="shared" si="30"/>
        <v>#REF!</v>
      </c>
      <c r="G149" s="168" t="e">
        <f t="shared" si="30"/>
        <v>#REF!</v>
      </c>
      <c r="H149" s="336" t="s">
        <v>428</v>
      </c>
      <c r="I149" s="62" t="b">
        <v>1</v>
      </c>
    </row>
    <row r="150" spans="1:9" ht="14.7" thickBot="1" x14ac:dyDescent="0.55000000000000004">
      <c r="A150" s="147" t="s">
        <v>96</v>
      </c>
      <c r="B150" s="156" t="str">
        <f>'Analysis Tool'!H29</f>
        <v>NA</v>
      </c>
      <c r="C150" s="283" t="str">
        <f>'Analysis Tool'!B83</f>
        <v>2 years</v>
      </c>
      <c r="D150" s="283" t="str">
        <f>'Analysis Tool'!B260</f>
        <v>2 Years</v>
      </c>
      <c r="E150" s="283" t="str">
        <f>'Analysis Tool'!B518</f>
        <v>2 Years</v>
      </c>
      <c r="F150" s="283" t="s">
        <v>106</v>
      </c>
      <c r="G150" s="158" t="e">
        <f>'Analysis Tool'!#REF!</f>
        <v>#REF!</v>
      </c>
      <c r="H150" s="336" t="s">
        <v>486</v>
      </c>
      <c r="I150" s="62" t="b">
        <v>1</v>
      </c>
    </row>
    <row r="151" spans="1:9" ht="14.7" thickBot="1" x14ac:dyDescent="0.55000000000000004">
      <c r="A151" s="865" t="s">
        <v>179</v>
      </c>
      <c r="B151" s="866"/>
      <c r="C151" s="866"/>
      <c r="D151" s="866"/>
      <c r="E151" s="866"/>
      <c r="F151" s="866"/>
      <c r="G151" s="867"/>
      <c r="H151" s="336" t="s">
        <v>405</v>
      </c>
      <c r="I151" s="62" t="b">
        <v>1</v>
      </c>
    </row>
    <row r="152" spans="1:9" ht="14.7" thickBot="1" x14ac:dyDescent="0.55000000000000004">
      <c r="A152" s="287" t="s">
        <v>134</v>
      </c>
      <c r="B152" s="331">
        <f>'Analysis Tool'!H34</f>
        <v>0.6</v>
      </c>
      <c r="C152" s="276">
        <f>'Analysis Tool'!B164</f>
        <v>0.6</v>
      </c>
      <c r="D152" s="276">
        <f>'Analysis Tool'!B329</f>
        <v>0.6</v>
      </c>
      <c r="E152" s="276">
        <f>'Analysis Tool'!B437</f>
        <v>0.6</v>
      </c>
      <c r="F152" s="276">
        <v>0.6</v>
      </c>
      <c r="G152" s="161" t="e">
        <f>'Analysis Tool'!#REF!</f>
        <v>#REF!</v>
      </c>
      <c r="H152" s="337" t="s">
        <v>406</v>
      </c>
      <c r="I152" s="180" t="b">
        <v>1</v>
      </c>
    </row>
    <row r="153" spans="1:9" x14ac:dyDescent="0.5">
      <c r="A153" s="287" t="s">
        <v>143</v>
      </c>
      <c r="B153" s="332">
        <f>'Analysis Tool'!H35</f>
        <v>5000</v>
      </c>
      <c r="C153" s="277">
        <f>'Analysis Tool'!B165</f>
        <v>5000</v>
      </c>
      <c r="D153" s="277">
        <f>'Analysis Tool'!B330</f>
        <v>5000</v>
      </c>
      <c r="E153" s="277">
        <f>'Analysis Tool'!B438</f>
        <v>8000</v>
      </c>
      <c r="F153" s="277">
        <v>5000</v>
      </c>
      <c r="G153" s="66" t="e">
        <f>'Analysis Tool'!#REF!</f>
        <v>#REF!</v>
      </c>
    </row>
    <row r="154" spans="1:9" x14ac:dyDescent="0.5">
      <c r="A154" s="287" t="s">
        <v>136</v>
      </c>
      <c r="B154" s="150" t="str">
        <f>'Analysis Tool'!H38</f>
        <v>5 Year SSFRA</v>
      </c>
      <c r="C154" s="278" t="str">
        <f>'Analysis Tool'!B166</f>
        <v>5 years</v>
      </c>
      <c r="D154" s="278" t="str">
        <f>'Analysis Tool'!B327</f>
        <v>5 years</v>
      </c>
      <c r="E154" s="278" t="str">
        <f>'Analysis Tool'!B439</f>
        <v>SSNRA</v>
      </c>
      <c r="F154" s="278" t="s">
        <v>149</v>
      </c>
      <c r="G154" s="66" t="e">
        <f>'Analysis Tool'!#REF!</f>
        <v>#REF!</v>
      </c>
    </row>
    <row r="155" spans="1:9" x14ac:dyDescent="0.5">
      <c r="A155" s="287" t="s">
        <v>144</v>
      </c>
      <c r="B155" s="150" t="str">
        <f>'Analysis Tool'!H37</f>
        <v>2 Years</v>
      </c>
      <c r="C155" s="278" t="str">
        <f>'Analysis Tool'!B162</f>
        <v>2 Years</v>
      </c>
      <c r="D155" s="278" t="str">
        <f>'Analysis Tool'!B328</f>
        <v>2 Years</v>
      </c>
      <c r="E155" s="278" t="str">
        <f>'Analysis Tool'!B442</f>
        <v>24 Months</v>
      </c>
      <c r="F155" s="278" t="s">
        <v>146</v>
      </c>
      <c r="G155" s="66" t="e">
        <f>'Analysis Tool'!#REF!</f>
        <v>#REF!</v>
      </c>
    </row>
    <row r="156" spans="1:9" x14ac:dyDescent="0.5">
      <c r="A156" s="287" t="s">
        <v>142</v>
      </c>
      <c r="B156" s="150" t="str">
        <f>'Analysis Tool'!H33</f>
        <v>90 days</v>
      </c>
      <c r="C156" s="278" t="str">
        <f>'Analysis Tool'!B163</f>
        <v>90 days</v>
      </c>
      <c r="D156" s="278" t="str">
        <f>'Analysis Tool'!B326</f>
        <v>90 days</v>
      </c>
      <c r="E156" s="278" t="str">
        <f>'Analysis Tool'!B440</f>
        <v>180 Days</v>
      </c>
      <c r="F156" s="278" t="s">
        <v>148</v>
      </c>
      <c r="G156" s="66" t="e">
        <f>'Analysis Tool'!#REF!</f>
        <v>#REF!</v>
      </c>
    </row>
    <row r="157" spans="1:9" ht="14.7" thickBot="1" x14ac:dyDescent="0.55000000000000004">
      <c r="A157" s="287" t="s">
        <v>145</v>
      </c>
      <c r="B157" s="150" t="str">
        <f>'Analysis Tool'!H39</f>
        <v>Direct- Primary and Family</v>
      </c>
      <c r="C157" s="278" t="str">
        <f>'Analysis Tool'!B167</f>
        <v>Direct- Primary and Family</v>
      </c>
      <c r="D157" s="278" t="str">
        <f>'Analysis Tool'!B331</f>
        <v>Direct Offset, Family</v>
      </c>
      <c r="E157" s="278" t="str">
        <f>'Analysis Tool'!B441</f>
        <v>Primary and Family</v>
      </c>
      <c r="F157" s="278" t="s">
        <v>147</v>
      </c>
      <c r="G157" s="66" t="e">
        <f>'Analysis Tool'!#REF!</f>
        <v>#REF!</v>
      </c>
    </row>
    <row r="158" spans="1:9" ht="14.7" thickBot="1" x14ac:dyDescent="0.55000000000000004">
      <c r="A158" s="865" t="s">
        <v>182</v>
      </c>
      <c r="B158" s="866"/>
      <c r="C158" s="866"/>
      <c r="D158" s="866"/>
      <c r="E158" s="866"/>
      <c r="F158" s="866"/>
      <c r="G158" s="867"/>
    </row>
    <row r="159" spans="1:9" x14ac:dyDescent="0.5">
      <c r="A159" s="287" t="s">
        <v>124</v>
      </c>
      <c r="B159" s="203" t="str">
        <f>'Analysis Tool'!H40</f>
        <v>Voluntary</v>
      </c>
      <c r="C159" s="276" t="str">
        <f>'Analysis Tool'!B168</f>
        <v>20% or 5 Lives</v>
      </c>
      <c r="D159" s="276" t="e">
        <f>'Analysis Tool'!B332</f>
        <v>#REF!</v>
      </c>
      <c r="E159" s="276">
        <f>'Analysis Tool'!B517</f>
        <v>0.75</v>
      </c>
      <c r="F159" s="160" t="e">
        <f>'Analysis Tool'!#REF!</f>
        <v>#REF!</v>
      </c>
      <c r="G159" s="161" t="e">
        <f>'Analysis Tool'!#REF!</f>
        <v>#REF!</v>
      </c>
    </row>
    <row r="161" spans="1:13" x14ac:dyDescent="0.5">
      <c r="A161" s="871" t="s">
        <v>207</v>
      </c>
      <c r="B161" s="872"/>
      <c r="C161" s="872"/>
      <c r="D161" s="872"/>
      <c r="E161" s="872"/>
      <c r="F161" s="872"/>
      <c r="G161" s="872"/>
      <c r="H161" s="872"/>
      <c r="I161" s="872"/>
      <c r="J161" s="872"/>
      <c r="K161" s="872"/>
      <c r="L161" s="872"/>
      <c r="M161" s="872"/>
    </row>
    <row r="162" spans="1:13" ht="14.7" thickBot="1" x14ac:dyDescent="0.55000000000000004">
      <c r="A162" s="871"/>
      <c r="B162" s="872"/>
      <c r="C162" s="872"/>
      <c r="D162" s="872"/>
      <c r="E162" s="872"/>
      <c r="F162" s="872"/>
      <c r="G162" s="872"/>
      <c r="H162" s="872"/>
      <c r="I162" s="872"/>
      <c r="J162" s="872"/>
      <c r="K162" s="872"/>
      <c r="L162" s="872"/>
      <c r="M162" s="872"/>
    </row>
    <row r="163" spans="1:13" ht="14.7" thickBot="1" x14ac:dyDescent="0.55000000000000004">
      <c r="A163" s="865" t="s">
        <v>78</v>
      </c>
      <c r="B163" s="866"/>
      <c r="C163" s="866"/>
      <c r="D163" s="866"/>
      <c r="E163" s="866"/>
      <c r="F163" s="866"/>
      <c r="G163" s="867"/>
      <c r="H163" s="289" t="s">
        <v>425</v>
      </c>
      <c r="I163" s="159">
        <f>COUNTIFS('Data Generator'!$A$231:$A$1621,"&gt;0",$A$231:$A$1621,"&lt;24")</f>
        <v>0</v>
      </c>
      <c r="J163" s="161" t="b">
        <f t="shared" ref="J163:J164" si="31">IF(I163&gt;0,TRUE,FALSE)</f>
        <v>0</v>
      </c>
      <c r="K163" s="207" t="str" cm="1">
        <f t="array" ref="K163">_xlfn._xlws.FILTER(I163:I176,J163:J176=TRUE,"0")</f>
        <v>0</v>
      </c>
    </row>
    <row r="164" spans="1:13" x14ac:dyDescent="0.5">
      <c r="A164" s="144" t="s">
        <v>232</v>
      </c>
      <c r="B164" s="159"/>
      <c r="C164" s="160" t="s">
        <v>233</v>
      </c>
      <c r="D164" s="160" t="s">
        <v>233</v>
      </c>
      <c r="E164" s="160" t="s">
        <v>233</v>
      </c>
      <c r="F164" s="160" t="s">
        <v>233</v>
      </c>
      <c r="G164" s="282" t="s">
        <v>233</v>
      </c>
      <c r="H164" s="151" t="s">
        <v>222</v>
      </c>
      <c r="I164" s="162">
        <f>COUNTIFS('Data Generator'!$A$231:$A$1621,"&gt;24",$A$231:$A$1621,"&lt;30")</f>
        <v>0</v>
      </c>
      <c r="J164" s="66" t="b">
        <f t="shared" si="31"/>
        <v>0</v>
      </c>
      <c r="K164" s="61"/>
    </row>
    <row r="165" spans="1:13" x14ac:dyDescent="0.5">
      <c r="A165" s="280" t="str" cm="1">
        <f t="array" ref="A165">_xlfn._xlws.FILTER('Data Generator'!H163:H176,'Data Generator'!J163:J176=TRUE,"")&amp;" Rates"</f>
        <v xml:space="preserve"> Rates</v>
      </c>
      <c r="B165" s="300"/>
      <c r="C165" s="278">
        <f>'Analysis Tool'!B110</f>
        <v>0.45700000000000002</v>
      </c>
      <c r="D165" s="278">
        <f>'Analysis Tool'!B274</f>
        <v>0.65</v>
      </c>
      <c r="E165" s="278">
        <f>'Analysis Tool'!B523</f>
        <v>0.9</v>
      </c>
      <c r="F165" s="278"/>
      <c r="G165" s="284"/>
      <c r="H165" s="151" t="s">
        <v>223</v>
      </c>
      <c r="I165" s="162">
        <f t="shared" ref="I165:I173" si="32">I70</f>
        <v>0</v>
      </c>
      <c r="J165" s="66" t="b">
        <f t="shared" ref="J165:J173" si="33">IF(I165&gt;0,TRUE,FALSE)</f>
        <v>0</v>
      </c>
      <c r="K165" s="61"/>
    </row>
    <row r="166" spans="1:13" x14ac:dyDescent="0.5">
      <c r="A166" s="280"/>
      <c r="B166" s="300"/>
      <c r="C166" s="278">
        <f>'Analysis Tool'!B111</f>
        <v>0.6</v>
      </c>
      <c r="D166" s="278">
        <f>'Analysis Tool'!B275</f>
        <v>0.65</v>
      </c>
      <c r="E166" s="278">
        <f>'Analysis Tool'!B524</f>
        <v>1.1000000000000001</v>
      </c>
      <c r="F166" s="278"/>
      <c r="G166" s="284"/>
      <c r="H166" s="151" t="s">
        <v>224</v>
      </c>
      <c r="I166" s="162">
        <f t="shared" si="32"/>
        <v>0</v>
      </c>
      <c r="J166" s="66" t="b">
        <f t="shared" si="33"/>
        <v>0</v>
      </c>
      <c r="K166" s="61"/>
    </row>
    <row r="167" spans="1:13" x14ac:dyDescent="0.5">
      <c r="A167" s="280"/>
      <c r="B167" s="300"/>
      <c r="C167" s="278">
        <f>'Analysis Tool'!B112</f>
        <v>0.72499999999999998</v>
      </c>
      <c r="D167" s="278">
        <f>'Analysis Tool'!B276</f>
        <v>1.08</v>
      </c>
      <c r="E167" s="278">
        <f>'Analysis Tool'!B525</f>
        <v>1.65</v>
      </c>
      <c r="F167" s="278"/>
      <c r="G167" s="284"/>
      <c r="H167" s="151" t="s">
        <v>225</v>
      </c>
      <c r="I167" s="162">
        <f t="shared" si="32"/>
        <v>0</v>
      </c>
      <c r="J167" s="66" t="b">
        <f t="shared" si="33"/>
        <v>0</v>
      </c>
      <c r="K167" s="61"/>
    </row>
    <row r="168" spans="1:13" x14ac:dyDescent="0.5">
      <c r="A168" s="280"/>
      <c r="B168" s="300"/>
      <c r="C168" s="278">
        <f>'Analysis Tool'!B113</f>
        <v>0.86199999999999999</v>
      </c>
      <c r="D168" s="278">
        <f>'Analysis Tool'!B277</f>
        <v>1.08</v>
      </c>
      <c r="E168" s="278">
        <f>'Analysis Tool'!B526</f>
        <v>2.75</v>
      </c>
      <c r="F168" s="278"/>
      <c r="G168" s="284"/>
      <c r="H168" s="151" t="s">
        <v>226</v>
      </c>
      <c r="I168" s="162">
        <f t="shared" si="32"/>
        <v>0</v>
      </c>
      <c r="J168" s="39" t="b">
        <f t="shared" si="33"/>
        <v>0</v>
      </c>
      <c r="K168" s="61"/>
    </row>
    <row r="169" spans="1:13" x14ac:dyDescent="0.5">
      <c r="A169" s="280"/>
      <c r="B169" s="300"/>
      <c r="C169" s="278">
        <f>'Analysis Tool'!B114</f>
        <v>1.177</v>
      </c>
      <c r="D169" s="278">
        <f>'Analysis Tool'!B278</f>
        <v>2.14</v>
      </c>
      <c r="E169" s="278">
        <f>'Analysis Tool'!B527</f>
        <v>4.4000000000000004</v>
      </c>
      <c r="F169" s="278"/>
      <c r="G169" s="284"/>
      <c r="H169" s="151" t="s">
        <v>227</v>
      </c>
      <c r="I169" s="162">
        <f t="shared" si="32"/>
        <v>0</v>
      </c>
      <c r="J169" s="39" t="b">
        <f t="shared" si="33"/>
        <v>0</v>
      </c>
      <c r="K169" s="61"/>
    </row>
    <row r="170" spans="1:13" x14ac:dyDescent="0.5">
      <c r="A170" s="280"/>
      <c r="B170" s="300"/>
      <c r="C170" s="278">
        <f>'Analysis Tool'!B115</f>
        <v>1.659</v>
      </c>
      <c r="D170" s="278">
        <f>'Analysis Tool'!B279</f>
        <v>2.14</v>
      </c>
      <c r="E170" s="278">
        <f>'Analysis Tool'!B528</f>
        <v>6.6</v>
      </c>
      <c r="F170" s="278"/>
      <c r="G170" s="284"/>
      <c r="H170" s="151" t="s">
        <v>228</v>
      </c>
      <c r="I170" s="162">
        <f t="shared" si="32"/>
        <v>0</v>
      </c>
      <c r="J170" s="39" t="b">
        <f t="shared" si="33"/>
        <v>0</v>
      </c>
      <c r="K170" s="61"/>
    </row>
    <row r="171" spans="1:13" x14ac:dyDescent="0.5">
      <c r="A171" s="280"/>
      <c r="B171" s="300"/>
      <c r="C171" s="278">
        <f>'Analysis Tool'!B116</f>
        <v>2.4849999999999999</v>
      </c>
      <c r="D171" s="278">
        <f>'Analysis Tool'!B280</f>
        <v>4.33</v>
      </c>
      <c r="E171" s="278">
        <f>'Analysis Tool'!B529</f>
        <v>9.9</v>
      </c>
      <c r="F171" s="278"/>
      <c r="G171" s="284"/>
      <c r="H171" s="151" t="s">
        <v>229</v>
      </c>
      <c r="I171" s="162">
        <f t="shared" si="32"/>
        <v>0</v>
      </c>
      <c r="J171" s="39" t="b">
        <f t="shared" si="33"/>
        <v>0</v>
      </c>
      <c r="K171" s="61"/>
    </row>
    <row r="172" spans="1:13" x14ac:dyDescent="0.5">
      <c r="A172" s="280"/>
      <c r="B172" s="300"/>
      <c r="C172" s="278">
        <f>'Analysis Tool'!B117</f>
        <v>3.4910000000000001</v>
      </c>
      <c r="D172" s="278">
        <f>'Analysis Tool'!B281</f>
        <v>4.33</v>
      </c>
      <c r="E172" s="278">
        <f>'Analysis Tool'!B530</f>
        <v>13.2</v>
      </c>
      <c r="F172" s="278"/>
      <c r="G172" s="284"/>
      <c r="H172" s="151" t="s">
        <v>230</v>
      </c>
      <c r="I172" s="162">
        <f t="shared" si="32"/>
        <v>0</v>
      </c>
      <c r="J172" s="39" t="b">
        <f t="shared" si="33"/>
        <v>0</v>
      </c>
      <c r="K172" s="61"/>
    </row>
    <row r="173" spans="1:13" ht="14.7" thickBot="1" x14ac:dyDescent="0.55000000000000004">
      <c r="A173" s="280"/>
      <c r="B173" s="300"/>
      <c r="C173" s="278">
        <f>'Analysis Tool'!B118</f>
        <v>5.0890000000000004</v>
      </c>
      <c r="D173" s="278">
        <f>'Analysis Tool'!B282</f>
        <v>7.47</v>
      </c>
      <c r="E173" s="278">
        <f>'Analysis Tool'!B531</f>
        <v>13.2</v>
      </c>
      <c r="F173" s="278"/>
      <c r="G173" s="284"/>
      <c r="H173" s="152" t="s">
        <v>231</v>
      </c>
      <c r="I173" s="156">
        <f t="shared" si="32"/>
        <v>0</v>
      </c>
      <c r="J173" s="171" t="b">
        <f t="shared" si="33"/>
        <v>0</v>
      </c>
      <c r="K173" s="172"/>
    </row>
    <row r="174" spans="1:13" x14ac:dyDescent="0.5">
      <c r="A174" s="280"/>
      <c r="B174" s="300"/>
      <c r="C174" s="278">
        <f>'Analysis Tool'!B119</f>
        <v>7.24</v>
      </c>
      <c r="D174" s="278">
        <f>'Analysis Tool'!B283</f>
        <v>7.47</v>
      </c>
      <c r="E174" s="278">
        <f>'Analysis Tool'!B532</f>
        <v>13.2</v>
      </c>
      <c r="F174" s="278"/>
      <c r="G174" s="284"/>
      <c r="H174" s="279"/>
      <c r="I174" s="134"/>
      <c r="J174" s="134"/>
      <c r="K174" s="134"/>
    </row>
    <row r="175" spans="1:13" x14ac:dyDescent="0.5">
      <c r="A175" s="280"/>
      <c r="B175" s="300"/>
      <c r="C175" s="278">
        <f>'Analysis Tool'!B120</f>
        <v>0</v>
      </c>
      <c r="D175" s="278">
        <f>'Analysis Tool'!B284</f>
        <v>0</v>
      </c>
      <c r="E175" s="278">
        <f>'Analysis Tool'!B533</f>
        <v>0</v>
      </c>
      <c r="F175" s="278"/>
      <c r="G175" s="284"/>
      <c r="H175" s="279"/>
      <c r="I175" s="134"/>
      <c r="J175" s="134"/>
      <c r="K175" s="134"/>
    </row>
    <row r="176" spans="1:13" x14ac:dyDescent="0.5">
      <c r="A176" s="280" t="s">
        <v>384</v>
      </c>
      <c r="B176" s="301"/>
      <c r="C176" s="277">
        <f>'Analysis Tool'!B205</f>
        <v>50000</v>
      </c>
      <c r="D176" s="277">
        <f>'Analysis Tool'!B355</f>
        <v>10000</v>
      </c>
      <c r="E176" s="278">
        <f>'Analysis Tool'!B534</f>
        <v>5000</v>
      </c>
      <c r="F176" s="278"/>
      <c r="G176" s="284"/>
      <c r="H176" s="279"/>
      <c r="I176" s="134"/>
      <c r="J176" s="134"/>
      <c r="K176" s="134"/>
    </row>
    <row r="177" spans="1:11" x14ac:dyDescent="0.5">
      <c r="A177" s="146" t="s">
        <v>234</v>
      </c>
      <c r="B177" s="170">
        <f t="shared" ref="B177:G177" si="34">_xlfn.MINIFS($B$180:$G$180,$B$180:$G$180,"&gt;0")</f>
        <v>5000</v>
      </c>
      <c r="C177" s="169">
        <f t="shared" si="34"/>
        <v>5000</v>
      </c>
      <c r="D177" s="169">
        <f t="shared" si="34"/>
        <v>5000</v>
      </c>
      <c r="E177" s="169">
        <f t="shared" si="34"/>
        <v>5000</v>
      </c>
      <c r="F177" s="169">
        <f t="shared" si="34"/>
        <v>5000</v>
      </c>
      <c r="G177" s="285">
        <f t="shared" si="34"/>
        <v>5000</v>
      </c>
      <c r="H177" s="42"/>
      <c r="I177" s="42"/>
      <c r="J177" s="42"/>
      <c r="K177" s="134"/>
    </row>
    <row r="178" spans="1:11" ht="14.7" thickBot="1" x14ac:dyDescent="0.55000000000000004">
      <c r="A178" s="281" t="s">
        <v>96</v>
      </c>
      <c r="B178" s="302"/>
      <c r="C178" s="283" t="str">
        <f>'Analysis Tool'!B121</f>
        <v>One Year</v>
      </c>
      <c r="D178" s="283" t="str">
        <f>'Analysis Tool'!B285</f>
        <v>2 years</v>
      </c>
      <c r="E178" s="283" t="str">
        <f>'Analysis Tool'!B522</f>
        <v>2 Years</v>
      </c>
      <c r="F178" s="283"/>
      <c r="G178" s="284"/>
      <c r="H178" s="42"/>
      <c r="I178" s="42"/>
      <c r="J178" s="42"/>
      <c r="K178" s="134"/>
    </row>
    <row r="179" spans="1:11" ht="14.7" thickBot="1" x14ac:dyDescent="0.55000000000000004">
      <c r="A179" s="865" t="s">
        <v>179</v>
      </c>
      <c r="B179" s="866"/>
      <c r="C179" s="866"/>
      <c r="D179" s="866"/>
      <c r="E179" s="866"/>
      <c r="F179" s="866"/>
      <c r="G179" s="867"/>
      <c r="H179" s="42"/>
      <c r="I179" s="42"/>
      <c r="J179" s="42"/>
      <c r="K179" s="134"/>
    </row>
    <row r="180" spans="1:11" ht="14.7" thickBot="1" x14ac:dyDescent="0.55000000000000004">
      <c r="A180" s="287" t="s">
        <v>162</v>
      </c>
      <c r="B180" s="278"/>
      <c r="C180" s="278">
        <f>'Analysis Tool'!B204</f>
        <v>20000</v>
      </c>
      <c r="D180" s="278">
        <f>'Analysis Tool'!B356</f>
        <v>10000</v>
      </c>
      <c r="E180" s="278">
        <f>'Analysis Tool'!B520</f>
        <v>5000</v>
      </c>
      <c r="F180" s="278"/>
      <c r="G180" s="288"/>
      <c r="H180" s="42"/>
      <c r="I180" s="42"/>
      <c r="J180" s="42"/>
      <c r="K180" s="134"/>
    </row>
    <row r="181" spans="1:11" ht="14.7" thickBot="1" x14ac:dyDescent="0.55000000000000004">
      <c r="A181" s="865" t="s">
        <v>163</v>
      </c>
      <c r="B181" s="866"/>
      <c r="C181" s="866"/>
      <c r="D181" s="866"/>
      <c r="E181" s="866"/>
      <c r="F181" s="866"/>
      <c r="G181" s="867"/>
      <c r="H181" s="42"/>
      <c r="I181" s="42"/>
      <c r="J181" s="42"/>
      <c r="K181" s="134"/>
    </row>
    <row r="182" spans="1:11" x14ac:dyDescent="0.5">
      <c r="A182" s="287" t="s">
        <v>150</v>
      </c>
      <c r="B182" s="276"/>
      <c r="C182" s="276">
        <f>'Analysis Tool'!B194</f>
        <v>1</v>
      </c>
      <c r="D182" s="276">
        <f>'Analysis Tool'!B361</f>
        <v>1</v>
      </c>
      <c r="E182" s="276">
        <f>'Analysis Tool'!B464</f>
        <v>1</v>
      </c>
      <c r="F182" s="278"/>
      <c r="G182" s="288"/>
    </row>
    <row r="183" spans="1:11" x14ac:dyDescent="0.5">
      <c r="A183" s="287" t="s">
        <v>151</v>
      </c>
      <c r="B183" s="276"/>
      <c r="C183" s="276">
        <f>'Analysis Tool'!B202</f>
        <v>1</v>
      </c>
      <c r="D183" s="278" t="str">
        <f>'Analysis Tool'!B362</f>
        <v>50% moderate/100% severe</v>
      </c>
      <c r="E183" s="276">
        <f>'Analysis Tool'!B465</f>
        <v>1</v>
      </c>
      <c r="F183" s="278"/>
      <c r="G183" s="288"/>
    </row>
    <row r="184" spans="1:11" x14ac:dyDescent="0.5">
      <c r="A184" s="287" t="s">
        <v>152</v>
      </c>
      <c r="B184" s="276"/>
      <c r="C184" s="276">
        <f>'Analysis Tool'!B193</f>
        <v>0.25</v>
      </c>
      <c r="D184" s="276">
        <f>'Analysis Tool'!B360</f>
        <v>0.5</v>
      </c>
      <c r="E184" s="276">
        <f>'Analysis Tool'!B466</f>
        <v>0.25</v>
      </c>
      <c r="F184" s="278"/>
      <c r="G184" s="288"/>
    </row>
    <row r="185" spans="1:11" x14ac:dyDescent="0.5">
      <c r="A185" s="287" t="s">
        <v>153</v>
      </c>
      <c r="B185" s="276"/>
      <c r="C185" s="276">
        <f>'Analysis Tool'!B195</f>
        <v>1</v>
      </c>
      <c r="D185" s="276">
        <f>'Analysis Tool'!B359</f>
        <v>1</v>
      </c>
      <c r="E185" s="276">
        <f>'Analysis Tool'!B467</f>
        <v>1</v>
      </c>
      <c r="F185" s="278"/>
      <c r="G185" s="288"/>
    </row>
    <row r="186" spans="1:11" x14ac:dyDescent="0.5">
      <c r="A186" s="287" t="s">
        <v>154</v>
      </c>
      <c r="B186" s="276"/>
      <c r="C186" s="276">
        <f>'Analysis Tool'!B191</f>
        <v>0.25</v>
      </c>
      <c r="D186" s="276">
        <f>'Analysis Tool'!B358</f>
        <v>0.3</v>
      </c>
      <c r="E186" s="276">
        <f>'Analysis Tool'!B468</f>
        <v>0.25</v>
      </c>
      <c r="F186" s="278"/>
      <c r="G186" s="288"/>
    </row>
    <row r="187" spans="1:11" x14ac:dyDescent="0.5">
      <c r="A187" s="287" t="s">
        <v>155</v>
      </c>
      <c r="B187" s="276"/>
      <c r="C187" s="276">
        <f>'Analysis Tool'!B199</f>
        <v>1</v>
      </c>
      <c r="D187" s="276">
        <f>'Analysis Tool'!B364</f>
        <v>1</v>
      </c>
      <c r="E187" s="276">
        <f>'Analysis Tool'!B469</f>
        <v>1</v>
      </c>
      <c r="F187" s="278"/>
      <c r="G187" s="288"/>
    </row>
    <row r="188" spans="1:11" x14ac:dyDescent="0.5">
      <c r="A188" s="287" t="s">
        <v>156</v>
      </c>
      <c r="B188" s="276"/>
      <c r="C188" s="276">
        <f>'Analysis Tool'!B200</f>
        <v>1</v>
      </c>
      <c r="D188" s="276">
        <f>'Analysis Tool'!B363</f>
        <v>1</v>
      </c>
      <c r="E188" s="276">
        <f>'Analysis Tool'!B470</f>
        <v>1</v>
      </c>
      <c r="F188" s="278"/>
      <c r="G188" s="288"/>
    </row>
    <row r="189" spans="1:11" x14ac:dyDescent="0.5">
      <c r="A189" s="287" t="s">
        <v>157</v>
      </c>
      <c r="B189" s="276"/>
      <c r="C189" s="276">
        <f>'Analysis Tool'!B197</f>
        <v>1</v>
      </c>
      <c r="D189" s="276">
        <f>'Analysis Tool'!B367</f>
        <v>1</v>
      </c>
      <c r="E189" s="276">
        <f>'Analysis Tool'!B471</f>
        <v>1</v>
      </c>
      <c r="F189" s="278"/>
      <c r="G189" s="288"/>
    </row>
    <row r="190" spans="1:11" x14ac:dyDescent="0.5">
      <c r="A190" s="287" t="s">
        <v>158</v>
      </c>
      <c r="B190" s="276"/>
      <c r="C190" s="276">
        <f>'Analysis Tool'!B196</f>
        <v>1</v>
      </c>
      <c r="D190" s="276">
        <f>'Analysis Tool'!B366</f>
        <v>1</v>
      </c>
      <c r="E190" s="276">
        <f>'Analysis Tool'!B472</f>
        <v>1</v>
      </c>
      <c r="F190" s="278"/>
      <c r="G190" s="288"/>
    </row>
    <row r="191" spans="1:11" x14ac:dyDescent="0.5">
      <c r="A191" s="287" t="s">
        <v>159</v>
      </c>
      <c r="B191" s="276"/>
      <c r="C191" s="276">
        <f>'Analysis Tool'!B201</f>
        <v>1</v>
      </c>
      <c r="D191" s="276">
        <f>'Analysis Tool'!B369</f>
        <v>1</v>
      </c>
      <c r="E191" s="276">
        <f>'Analysis Tool'!B473</f>
        <v>1</v>
      </c>
      <c r="F191" s="278"/>
      <c r="G191" s="288"/>
    </row>
    <row r="192" spans="1:11" x14ac:dyDescent="0.5">
      <c r="A192" s="287" t="s">
        <v>160</v>
      </c>
      <c r="B192" s="276"/>
      <c r="C192" s="276">
        <f>'Analysis Tool'!B198</f>
        <v>1</v>
      </c>
      <c r="D192" s="276">
        <f>'Analysis Tool'!B368</f>
        <v>1</v>
      </c>
      <c r="E192" s="276">
        <f>'Analysis Tool'!B474</f>
        <v>1</v>
      </c>
      <c r="F192" s="278"/>
      <c r="G192" s="288"/>
    </row>
    <row r="193" spans="1:13" x14ac:dyDescent="0.5">
      <c r="A193" s="287" t="s">
        <v>161</v>
      </c>
      <c r="B193" s="276"/>
      <c r="C193" s="276">
        <f>'Analysis Tool'!B192</f>
        <v>1</v>
      </c>
      <c r="D193" s="276">
        <f>'Analysis Tool'!B365</f>
        <v>1</v>
      </c>
      <c r="E193" s="276">
        <f>'Analysis Tool'!B475</f>
        <v>1</v>
      </c>
      <c r="F193" s="278"/>
      <c r="G193" s="288"/>
    </row>
    <row r="194" spans="1:13" ht="14.7" thickBot="1" x14ac:dyDescent="0.55000000000000004">
      <c r="A194" s="287" t="s">
        <v>164</v>
      </c>
      <c r="B194" s="278"/>
      <c r="C194" s="278" t="str">
        <f>'Analysis Tool'!B203</f>
        <v>See Proposal</v>
      </c>
      <c r="D194" s="278" t="str">
        <f>'Analysis Tool'!B370</f>
        <v>See Proposal</v>
      </c>
      <c r="E194" s="278" t="str">
        <f>'Analysis Tool'!B476</f>
        <v>See Proposal</v>
      </c>
      <c r="F194" s="278"/>
      <c r="G194" s="288"/>
    </row>
    <row r="195" spans="1:13" ht="14.7" thickBot="1" x14ac:dyDescent="0.55000000000000004">
      <c r="A195" s="865" t="s">
        <v>182</v>
      </c>
      <c r="B195" s="866"/>
      <c r="C195" s="866"/>
      <c r="D195" s="866"/>
      <c r="E195" s="866"/>
      <c r="F195" s="866"/>
      <c r="G195" s="867"/>
    </row>
    <row r="196" spans="1:13" x14ac:dyDescent="0.5">
      <c r="A196" s="287" t="s">
        <v>124</v>
      </c>
      <c r="B196" s="278"/>
      <c r="C196" s="278" t="str">
        <f>'Analysis Tool'!B206</f>
        <v>10% or 5 lives</v>
      </c>
      <c r="D196" s="278" t="str">
        <f>'Analysis Tool'!B357</f>
        <v>minimum of 3 enrolled</v>
      </c>
      <c r="E196" s="278" t="str">
        <f>'Analysis Tool'!B521</f>
        <v>5-10 EE's, See Proposal</v>
      </c>
      <c r="F196" s="160" t="e">
        <f>'Analysis Tool'!#REF!</f>
        <v>#REF!</v>
      </c>
      <c r="G196" s="161" t="e">
        <f>'Analysis Tool'!#REF!</f>
        <v>#REF!</v>
      </c>
    </row>
    <row r="198" spans="1:13" x14ac:dyDescent="0.5">
      <c r="A198" s="871" t="s">
        <v>208</v>
      </c>
      <c r="B198" s="872"/>
      <c r="C198" s="872"/>
      <c r="D198" s="872"/>
      <c r="E198" s="872"/>
      <c r="F198" s="872"/>
      <c r="G198" s="872"/>
      <c r="H198" s="872"/>
      <c r="I198" s="872"/>
      <c r="J198" s="872"/>
      <c r="K198" s="872"/>
      <c r="L198" s="872"/>
      <c r="M198" s="872"/>
    </row>
    <row r="199" spans="1:13" ht="14.7" thickBot="1" x14ac:dyDescent="0.55000000000000004">
      <c r="A199" s="871"/>
      <c r="B199" s="872"/>
      <c r="C199" s="872"/>
      <c r="D199" s="872"/>
      <c r="E199" s="872"/>
      <c r="F199" s="872"/>
      <c r="G199" s="872"/>
      <c r="H199" s="872"/>
      <c r="I199" s="872"/>
      <c r="J199" s="872"/>
      <c r="K199" s="872"/>
      <c r="L199" s="872"/>
      <c r="M199" s="872"/>
    </row>
    <row r="200" spans="1:13" ht="14.7" thickBot="1" x14ac:dyDescent="0.55000000000000004">
      <c r="A200" s="865" t="s">
        <v>209</v>
      </c>
      <c r="B200" s="866"/>
      <c r="C200" s="866"/>
      <c r="D200" s="866"/>
      <c r="E200" s="866"/>
      <c r="F200" s="866"/>
      <c r="G200" s="867"/>
      <c r="H200" s="134"/>
      <c r="I200" s="51"/>
      <c r="J200" s="51"/>
      <c r="K200" s="51"/>
      <c r="L200" s="51"/>
    </row>
    <row r="201" spans="1:13" x14ac:dyDescent="0.5">
      <c r="A201" s="272" t="s">
        <v>80</v>
      </c>
      <c r="B201" s="203"/>
      <c r="C201" s="220">
        <f>'Analysis Tool'!B123</f>
        <v>13.07</v>
      </c>
      <c r="D201" s="220">
        <f>'Analysis Tool'!B287</f>
        <v>12.12</v>
      </c>
      <c r="E201" s="220">
        <f>'Analysis Tool'!B479</f>
        <v>9.6999999999999993</v>
      </c>
      <c r="F201" s="160" t="e">
        <f>'Analysis Tool'!#REF!</f>
        <v>#REF!</v>
      </c>
      <c r="G201" s="161" t="e">
        <f>'Analysis Tool'!#REF!</f>
        <v>#REF!</v>
      </c>
      <c r="H201" s="134"/>
      <c r="I201" s="51"/>
      <c r="J201" s="51"/>
      <c r="K201" s="51"/>
      <c r="L201" s="51"/>
    </row>
    <row r="202" spans="1:13" x14ac:dyDescent="0.5">
      <c r="A202" s="272" t="s">
        <v>82</v>
      </c>
      <c r="B202" s="150"/>
      <c r="C202" s="220">
        <f>'Analysis Tool'!B124</f>
        <v>21.03</v>
      </c>
      <c r="D202" s="220">
        <f>'Analysis Tool'!B288</f>
        <v>20.61</v>
      </c>
      <c r="E202" s="220">
        <f>'Analysis Tool'!B480</f>
        <v>17.16</v>
      </c>
      <c r="F202" s="65" t="e">
        <f>'Analysis Tool'!#REF!</f>
        <v>#REF!</v>
      </c>
      <c r="G202" s="66" t="e">
        <f>'Analysis Tool'!#REF!</f>
        <v>#REF!</v>
      </c>
      <c r="H202" s="134"/>
      <c r="I202" s="51"/>
      <c r="J202" s="51"/>
      <c r="K202" s="51"/>
      <c r="L202" s="51"/>
    </row>
    <row r="203" spans="1:13" x14ac:dyDescent="0.5">
      <c r="A203" s="272" t="s">
        <v>84</v>
      </c>
      <c r="B203" s="150"/>
      <c r="C203" s="220">
        <f>'Analysis Tool'!B125</f>
        <v>21.13</v>
      </c>
      <c r="D203" s="220">
        <f>'Analysis Tool'!B289</f>
        <v>20.88</v>
      </c>
      <c r="E203" s="220">
        <f>'Analysis Tool'!B481</f>
        <v>24.66</v>
      </c>
      <c r="F203" s="65" t="e">
        <f>'Analysis Tool'!#REF!</f>
        <v>#REF!</v>
      </c>
      <c r="G203" s="66" t="e">
        <f>'Analysis Tool'!#REF!</f>
        <v>#REF!</v>
      </c>
      <c r="H203" s="134"/>
      <c r="I203" s="51"/>
      <c r="J203" s="51"/>
      <c r="K203" s="51"/>
      <c r="L203" s="51"/>
    </row>
    <row r="204" spans="1:13" x14ac:dyDescent="0.5">
      <c r="A204" s="272" t="s">
        <v>85</v>
      </c>
      <c r="B204" s="150"/>
      <c r="C204" s="220">
        <f>'Analysis Tool'!B126</f>
        <v>33.35</v>
      </c>
      <c r="D204" s="220">
        <f>'Analysis Tool'!B290</f>
        <v>29.37</v>
      </c>
      <c r="E204" s="220">
        <f>'Analysis Tool'!B482</f>
        <v>34.9</v>
      </c>
      <c r="F204" s="65" t="e">
        <f>'Analysis Tool'!#REF!</f>
        <v>#REF!</v>
      </c>
      <c r="G204" s="66" t="e">
        <f>'Analysis Tool'!#REF!</f>
        <v>#REF!</v>
      </c>
      <c r="H204" s="134"/>
      <c r="I204" s="51"/>
      <c r="J204" s="51"/>
      <c r="K204" s="51"/>
      <c r="L204" s="51"/>
    </row>
    <row r="205" spans="1:13" ht="14.7" thickBot="1" x14ac:dyDescent="0.55000000000000004">
      <c r="A205" s="198" t="s">
        <v>96</v>
      </c>
      <c r="B205" s="202"/>
      <c r="C205" s="220" t="str">
        <f>'Analysis Tool'!B127</f>
        <v xml:space="preserve"> One Year</v>
      </c>
      <c r="D205" s="220" t="str">
        <f>'Analysis Tool'!B291</f>
        <v>2 Years</v>
      </c>
      <c r="E205" s="220" t="str">
        <f>'Analysis Tool'!B538</f>
        <v>2 Years</v>
      </c>
      <c r="F205" s="157" t="e">
        <f>'Analysis Tool'!#REF!</f>
        <v>#REF!</v>
      </c>
      <c r="G205" s="158" t="e">
        <f>'Analysis Tool'!#REF!</f>
        <v>#REF!</v>
      </c>
      <c r="H205" s="134"/>
      <c r="I205" s="51"/>
      <c r="J205" s="51"/>
      <c r="K205" s="51"/>
      <c r="L205" s="51"/>
    </row>
    <row r="206" spans="1:13" ht="14.7" thickBot="1" x14ac:dyDescent="0.55000000000000004">
      <c r="A206" s="865" t="s">
        <v>179</v>
      </c>
      <c r="B206" s="866"/>
      <c r="C206" s="866"/>
      <c r="D206" s="866"/>
      <c r="E206" s="866"/>
      <c r="F206" s="866"/>
      <c r="G206" s="867"/>
      <c r="H206" s="134"/>
      <c r="I206" s="51"/>
      <c r="J206" s="51"/>
      <c r="K206" s="51"/>
      <c r="L206" s="51"/>
    </row>
    <row r="207" spans="1:13" x14ac:dyDescent="0.5">
      <c r="A207" s="153" t="s">
        <v>408</v>
      </c>
      <c r="B207" s="203"/>
      <c r="C207" s="220" t="str">
        <f>'Analysis Tool'!B208</f>
        <v>$25,000/12,500/6,250</v>
      </c>
      <c r="D207" s="220" t="str">
        <f>'Analysis Tool'!B374</f>
        <v>$20,000/$10,000/$5,000</v>
      </c>
      <c r="E207" s="213">
        <f>'Analysis Tool'!B478</f>
        <v>30000</v>
      </c>
      <c r="F207" s="160" t="e">
        <f>'Analysis Tool'!#REF!</f>
        <v>#REF!</v>
      </c>
      <c r="G207" s="161" t="e">
        <f>'Analysis Tool'!#REF!</f>
        <v>#REF!</v>
      </c>
      <c r="H207" s="134"/>
      <c r="I207" s="51"/>
      <c r="J207" s="51"/>
      <c r="K207" s="51"/>
      <c r="L207" s="51"/>
    </row>
    <row r="208" spans="1:13" x14ac:dyDescent="0.5">
      <c r="A208" s="154" t="s">
        <v>409</v>
      </c>
      <c r="B208" s="150"/>
      <c r="C208" s="303">
        <f>'Analysis Tool'!B210</f>
        <v>2</v>
      </c>
      <c r="D208" s="303">
        <f>'Analysis Tool'!B375</f>
        <v>2</v>
      </c>
      <c r="E208" s="303">
        <f>'Analysis Tool'!B539</f>
        <v>3</v>
      </c>
      <c r="F208" s="65" t="e">
        <f>'Analysis Tool'!#REF!</f>
        <v>#REF!</v>
      </c>
      <c r="G208" s="66" t="e">
        <f>'Analysis Tool'!#REF!</f>
        <v>#REF!</v>
      </c>
      <c r="H208" s="134"/>
      <c r="I208" s="51"/>
      <c r="J208" s="51"/>
      <c r="K208" s="51"/>
      <c r="L208" s="51"/>
    </row>
    <row r="209" spans="1:20" x14ac:dyDescent="0.5">
      <c r="A209" s="272" t="s">
        <v>501</v>
      </c>
      <c r="B209" s="150"/>
      <c r="C209" s="220" t="str">
        <f>'Analysis Tool'!B209</f>
        <v>See Proposal</v>
      </c>
      <c r="D209" s="220" t="str">
        <f>'Analysis Tool'!B377</f>
        <v>See Proposal</v>
      </c>
      <c r="E209" s="213" t="str">
        <f>'Analysis Tool'!B540</f>
        <v>See Proposal</v>
      </c>
      <c r="F209" s="65" t="e">
        <f>'Analysis Tool'!#REF!</f>
        <v>#REF!</v>
      </c>
      <c r="G209" s="66" t="e">
        <f>'Analysis Tool'!#REF!</f>
        <v>#REF!</v>
      </c>
      <c r="H209" s="134"/>
      <c r="I209" s="51"/>
      <c r="J209" s="51"/>
      <c r="K209" s="51"/>
      <c r="L209" s="51"/>
    </row>
    <row r="210" spans="1:20" x14ac:dyDescent="0.5">
      <c r="A210" s="272" t="s">
        <v>166</v>
      </c>
      <c r="B210" s="150"/>
      <c r="C210" s="220" t="str">
        <f>'Analysis Tool'!B213</f>
        <v>Off Job</v>
      </c>
      <c r="D210" s="220" t="str">
        <f>'Analysis Tool'!B373</f>
        <v>Off Job</v>
      </c>
      <c r="E210" s="220" t="str">
        <f>'Analysis Tool'!B537</f>
        <v>Off Job</v>
      </c>
      <c r="F210" s="65" t="e">
        <f>'Analysis Tool'!#REF!</f>
        <v>#REF!</v>
      </c>
      <c r="G210" s="66" t="e">
        <f>'Analysis Tool'!#REF!</f>
        <v>#REF!</v>
      </c>
      <c r="H210" s="134"/>
      <c r="I210" s="51"/>
      <c r="J210" s="51"/>
      <c r="K210" s="51"/>
      <c r="L210" s="51"/>
    </row>
    <row r="211" spans="1:20" ht="14.7" thickBot="1" x14ac:dyDescent="0.55000000000000004">
      <c r="A211" s="272" t="s">
        <v>167</v>
      </c>
      <c r="B211" s="202"/>
      <c r="C211" s="220">
        <f>'Analysis Tool'!B211</f>
        <v>150</v>
      </c>
      <c r="D211" s="220">
        <f>'Analysis Tool'!B376</f>
        <v>50</v>
      </c>
      <c r="E211" s="220" t="str">
        <f>'Analysis Tool'!B541</f>
        <v>NA</v>
      </c>
      <c r="F211" s="157" t="e">
        <f>'Analysis Tool'!#REF!</f>
        <v>#REF!</v>
      </c>
      <c r="G211" s="158" t="e">
        <f>'Analysis Tool'!#REF!</f>
        <v>#REF!</v>
      </c>
      <c r="H211" s="134"/>
      <c r="I211" s="51"/>
      <c r="J211" s="51"/>
      <c r="K211" s="51"/>
      <c r="L211" s="51"/>
    </row>
    <row r="212" spans="1:20" ht="14.7" thickBot="1" x14ac:dyDescent="0.55000000000000004">
      <c r="A212" s="868" t="s">
        <v>182</v>
      </c>
      <c r="B212" s="869"/>
      <c r="C212" s="869"/>
      <c r="D212" s="869"/>
      <c r="E212" s="869"/>
      <c r="F212" s="869"/>
      <c r="G212" s="870"/>
      <c r="H212" s="134"/>
      <c r="I212" s="51"/>
      <c r="J212" s="51"/>
      <c r="K212" s="51"/>
      <c r="L212" s="51"/>
    </row>
    <row r="213" spans="1:20" x14ac:dyDescent="0.5">
      <c r="A213" s="272" t="s">
        <v>124</v>
      </c>
      <c r="B213" s="203"/>
      <c r="C213" s="304" t="str">
        <f>'Analysis Tool'!B212</f>
        <v>10% or 5 Lives</v>
      </c>
      <c r="D213" s="220" t="str">
        <f>'Analysis Tool'!B372</f>
        <v>5 enrolled</v>
      </c>
      <c r="E213" s="220" t="str">
        <f>'Analysis Tool'!B536</f>
        <v>Minimum of 10 EE's</v>
      </c>
      <c r="F213" s="160" t="e">
        <f>'Analysis Tool'!#REF!</f>
        <v>#REF!</v>
      </c>
      <c r="G213" s="161" t="e">
        <f>'Analysis Tool'!#REF!</f>
        <v>#REF!</v>
      </c>
      <c r="H213" s="134"/>
      <c r="I213" s="51"/>
      <c r="J213" s="51"/>
      <c r="K213" s="51"/>
      <c r="L213" s="51"/>
    </row>
    <row r="223" spans="1:20" ht="14.7" thickBot="1" x14ac:dyDescent="0.55000000000000004">
      <c r="N223" s="200" t="str">
        <f t="shared" ref="N223:S223" si="35">B3&amp;" STD Salary Under Threshold"</f>
        <v>Current STD Salary Under Threshold</v>
      </c>
      <c r="O223" s="200" t="str">
        <f t="shared" si="35"/>
        <v>Principal STD Salary Under Threshold</v>
      </c>
      <c r="P223" s="200" t="str">
        <f t="shared" si="35"/>
        <v>Guardian STD Salary Under Threshold</v>
      </c>
      <c r="Q223" s="200" t="str">
        <f t="shared" si="35"/>
        <v>Companion STD Salary Under Threshold</v>
      </c>
      <c r="R223" s="200" t="str">
        <f t="shared" si="35"/>
        <v>OneAmerica STD Salary Under Threshold</v>
      </c>
      <c r="S223" s="200" t="str">
        <f t="shared" si="35"/>
        <v>Pacific Life STD Salary Under Threshold</v>
      </c>
      <c r="T223" s="200" t="s">
        <v>393</v>
      </c>
    </row>
    <row r="224" spans="1:20" ht="15.7" x14ac:dyDescent="0.55000000000000004">
      <c r="N224" s="102" t="str" cm="1">
        <f t="array" ref="N224">_xlfn._xlws.FILTER(F231:F1749,F231:F1749&gt;=1000,"")</f>
        <v/>
      </c>
      <c r="O224" s="102" t="str" cm="1">
        <f t="array" ref="O224">_xlfn._xlws.FILTER(G231:G1749,G231:G1749&gt;=1000,"")</f>
        <v/>
      </c>
      <c r="P224" s="102" t="str" cm="1">
        <f t="array" ref="P224">_xlfn._xlws.FILTER(H231:H1749,H231:H1749&gt;=1000,"")</f>
        <v/>
      </c>
      <c r="Q224" s="102" t="str" cm="1">
        <f t="array" ref="Q224">_xlfn._xlws.FILTER(I231:I1749,I231:I1749&gt;=1000,"")</f>
        <v/>
      </c>
      <c r="R224" s="102" t="str" cm="1">
        <f t="array" ref="R224">_xlfn._xlws.FILTER(J231:J1749,J231:J1749&gt;=1000,"")</f>
        <v/>
      </c>
      <c r="S224" s="102" t="e" cm="1">
        <f t="array" ref="S224">_xlfn._xlws.FILTER(K231:K1749,K231:K1749&gt;=1000,"")</f>
        <v>#REF!</v>
      </c>
      <c r="T224" s="102" t="str" cm="1">
        <f t="array" ref="T224">_xlfn._xlws.FILTER(L231:L1749,L231:L1749&gt;=1000,"")</f>
        <v/>
      </c>
    </row>
    <row r="225" spans="1:20" ht="15.7" x14ac:dyDescent="0.55000000000000004">
      <c r="N225" s="102"/>
      <c r="T225" s="102"/>
    </row>
    <row r="227" spans="1:20" x14ac:dyDescent="0.5">
      <c r="H227" s="134"/>
    </row>
    <row r="228" spans="1:20" x14ac:dyDescent="0.5">
      <c r="A228" s="314" t="s">
        <v>411</v>
      </c>
      <c r="B228" s="130"/>
      <c r="C228" s="130"/>
      <c r="D228" s="130"/>
      <c r="E228" s="130"/>
      <c r="F228" s="130"/>
      <c r="G228" s="130"/>
      <c r="H228" s="130"/>
      <c r="I228" s="130"/>
      <c r="J228" s="130"/>
      <c r="K228" s="130"/>
      <c r="L228" s="130"/>
      <c r="M228" s="130"/>
    </row>
    <row r="229" spans="1:20" x14ac:dyDescent="0.5">
      <c r="A229" s="314"/>
      <c r="B229" s="130"/>
      <c r="C229" s="130"/>
      <c r="D229" s="130"/>
      <c r="E229" s="130"/>
      <c r="F229" s="130"/>
      <c r="G229" s="130"/>
      <c r="H229" s="130"/>
      <c r="I229" s="130"/>
      <c r="J229" s="130"/>
      <c r="K229" s="130"/>
      <c r="L229" s="130"/>
      <c r="M229" s="130"/>
    </row>
    <row r="230" spans="1:20" ht="14.7" thickBot="1" x14ac:dyDescent="0.55000000000000004">
      <c r="A230" s="199" t="s">
        <v>70</v>
      </c>
      <c r="B230" s="201"/>
      <c r="C230" s="200" t="s">
        <v>65</v>
      </c>
      <c r="D230" s="200" t="s">
        <v>69</v>
      </c>
      <c r="E230" s="200" t="s">
        <v>192</v>
      </c>
      <c r="F230" s="200" t="str">
        <f t="shared" ref="F230:K230" si="36">"Salary EE's under "&amp;B3 &amp;" STD Threshold"</f>
        <v>Salary EE's under Current STD Threshold</v>
      </c>
      <c r="G230" s="200" t="str">
        <f t="shared" si="36"/>
        <v>Salary EE's under Principal STD Threshold</v>
      </c>
      <c r="H230" s="200" t="str">
        <f t="shared" si="36"/>
        <v>Salary EE's under Guardian STD Threshold</v>
      </c>
      <c r="I230" s="200" t="str">
        <f t="shared" si="36"/>
        <v>Salary EE's under Companion STD Threshold</v>
      </c>
      <c r="J230" s="200" t="str">
        <f t="shared" si="36"/>
        <v>Salary EE's under OneAmerica STD Threshold</v>
      </c>
      <c r="K230" s="200" t="str">
        <f t="shared" si="36"/>
        <v>Salary EE's under Pacific Life STD Threshold</v>
      </c>
      <c r="L230" s="200" t="s">
        <v>200</v>
      </c>
      <c r="M230" s="200" t="s">
        <v>391</v>
      </c>
    </row>
    <row r="231" spans="1:20" ht="15.7" x14ac:dyDescent="0.55000000000000004">
      <c r="A231" s="64" t="str">
        <f>IF(ISBLANK(Census!C2),(""),(INT(YEARFRAC(Census!C2,'Request Form'!$E$11,1))))</f>
        <v/>
      </c>
      <c r="B231" s="34" t="str">
        <f ca="1">IF(ISBLANK(Census!C2),(""),(INT(YEARFRAC(Census!C2,TODAY(),1))))</f>
        <v/>
      </c>
      <c r="C231" s="64" t="str" cm="1">
        <f t="array" ref="C231:C1621">_xlfn._xlws.FILTER(A231:A1621,A231:A1621&gt;64,"")</f>
        <v/>
      </c>
      <c r="D231" s="64" t="str" cm="1">
        <f t="array" ref="D231">_xlfn._xlws.FILTER(A231:A1621,A231:A1621&lt;65,"")</f>
        <v/>
      </c>
      <c r="E231" s="51" t="str" cm="1">
        <f t="array" ref="E231">IF(J128="TRUE",_xlfn._xlws.FILTER(Census!F2:F1302,Census!F2:F1302,""),_xlfn._xlws.FILTER(Census!E2:E1302,Census!E2:E1302,""))</f>
        <v/>
      </c>
      <c r="F231" s="51" cm="1">
        <f t="array" ref="F231:F1748">_xlfn._xlws.FILTER($E$231:$E$1749,$E$231:$E$1749&lt;=H104,"")</f>
        <v>0</v>
      </c>
      <c r="G231" s="51" cm="1">
        <f t="array" ref="G231:G1748">_xlfn._xlws.FILTER($E$231:$E$1749,$E$231:$E$1749&lt;=I104,"")</f>
        <v>0</v>
      </c>
      <c r="H231" s="51" cm="1">
        <f t="array" ref="H231:H1748">_xlfn._xlws.FILTER($E$231:$E$1749,$E$231:$E$1749&lt;=J104,"")</f>
        <v>0</v>
      </c>
      <c r="I231" s="51" cm="1">
        <f t="array" ref="I231:I1748">_xlfn._xlws.FILTER($E$231:$E$1749,$E$231:$E$1749&lt;=K104,"")</f>
        <v>0</v>
      </c>
      <c r="J231" s="51" cm="1">
        <f t="array" ref="J231:J1748">_xlfn._xlws.FILTER($E$231:$E$1749,$E$231:$E$1749&lt;=L104,"")</f>
        <v>0</v>
      </c>
      <c r="K231" s="51" t="e" cm="1">
        <f t="array" ref="K231">_xlfn._xlws.FILTER($E$231:$E$1749,$E$231:$E$1749&lt;=M104,"")</f>
        <v>#REF!</v>
      </c>
      <c r="L231" s="51" cm="1">
        <f t="array" ref="L231:L1748">_xlfn._xlws.FILTER(E231:E1749,E231:E1749&lt;=H137,"")</f>
        <v>0</v>
      </c>
      <c r="M231" s="102" cm="1">
        <f t="array" ref="M231:M1748">_xlfn._xlws.FILTER(E231:E1749,E231:E1749&lt;=1000,"")</f>
        <v>0</v>
      </c>
    </row>
    <row r="232" spans="1:20" ht="15.7" x14ac:dyDescent="0.55000000000000004">
      <c r="A232" s="64" t="str">
        <f>IF(ISBLANK(Census!C3),(""),(INT(YEARFRAC(Census!C3,'Request Form'!$E$11,1))))</f>
        <v/>
      </c>
      <c r="B232" s="34" t="str">
        <f ca="1">IF(ISBLANK(Census!C3),(""),(INT(YEARFRAC(Census!C3,TODAY(),1))))</f>
        <v/>
      </c>
      <c r="C232" s="64" t="str">
        <v/>
      </c>
      <c r="D232" s="64"/>
      <c r="E232" s="51"/>
      <c r="F232" s="51">
        <v>0</v>
      </c>
      <c r="G232" s="32">
        <v>0</v>
      </c>
      <c r="H232" s="32">
        <v>0</v>
      </c>
      <c r="I232" s="32">
        <v>0</v>
      </c>
      <c r="J232" s="32">
        <v>0</v>
      </c>
      <c r="L232" s="51">
        <v>0</v>
      </c>
      <c r="M232" s="102">
        <v>0</v>
      </c>
      <c r="N232" s="32"/>
    </row>
    <row r="233" spans="1:20" x14ac:dyDescent="0.5">
      <c r="A233" s="64" t="str">
        <f>IF(ISBLANK(Census!C4),(""),(INT(YEARFRAC(Census!C4,'Request Form'!$E$11,1))))</f>
        <v/>
      </c>
      <c r="B233" s="34" t="str">
        <f ca="1">IF(ISBLANK(Census!C4),(""),(INT(YEARFRAC(Census!C4,TODAY(),1))))</f>
        <v/>
      </c>
      <c r="C233" s="64" t="str">
        <v/>
      </c>
      <c r="D233" s="64"/>
      <c r="E233" s="51"/>
      <c r="F233" s="51">
        <v>0</v>
      </c>
      <c r="G233" s="32">
        <v>0</v>
      </c>
      <c r="H233" s="32">
        <v>0</v>
      </c>
      <c r="I233" s="32">
        <v>0</v>
      </c>
      <c r="J233" s="32">
        <v>0</v>
      </c>
      <c r="L233" s="51">
        <v>0</v>
      </c>
      <c r="M233">
        <v>0</v>
      </c>
      <c r="N233" s="32"/>
      <c r="O233" s="32"/>
    </row>
    <row r="234" spans="1:20" x14ac:dyDescent="0.5">
      <c r="A234" s="64" t="str">
        <f>IF(ISBLANK(Census!C5),(""),(INT(YEARFRAC(Census!C5,'Request Form'!$E$11,1))))</f>
        <v/>
      </c>
      <c r="B234" s="34" t="str">
        <f ca="1">IF(ISBLANK(Census!C5),(""),(INT(YEARFRAC(Census!C5,TODAY(),1))))</f>
        <v/>
      </c>
      <c r="C234" s="64" t="str">
        <v/>
      </c>
      <c r="D234" s="64"/>
      <c r="E234" s="51"/>
      <c r="F234" s="51">
        <v>0</v>
      </c>
      <c r="G234" s="32">
        <v>0</v>
      </c>
      <c r="H234" s="32">
        <v>0</v>
      </c>
      <c r="I234" s="32">
        <v>0</v>
      </c>
      <c r="J234" s="32">
        <v>0</v>
      </c>
      <c r="L234" s="51">
        <v>0</v>
      </c>
      <c r="M234">
        <v>0</v>
      </c>
      <c r="N234" s="32"/>
      <c r="O234" s="32"/>
    </row>
    <row r="235" spans="1:20" x14ac:dyDescent="0.5">
      <c r="A235" s="64" t="str">
        <f>IF(ISBLANK(Census!C6),(""),(INT(YEARFRAC(Census!C6,'Request Form'!$E$11,1))))</f>
        <v/>
      </c>
      <c r="B235" s="34" t="str">
        <f ca="1">IF(ISBLANK(Census!C6),(""),(INT(YEARFRAC(Census!C6,TODAY(),1))))</f>
        <v/>
      </c>
      <c r="C235" s="51" t="str">
        <v/>
      </c>
      <c r="D235" s="64"/>
      <c r="E235" s="51"/>
      <c r="F235" s="51">
        <v>0</v>
      </c>
      <c r="G235" s="32">
        <v>0</v>
      </c>
      <c r="H235" s="32">
        <v>0</v>
      </c>
      <c r="I235" s="32">
        <v>0</v>
      </c>
      <c r="J235" s="32">
        <v>0</v>
      </c>
      <c r="L235" s="51">
        <v>0</v>
      </c>
      <c r="M235">
        <v>0</v>
      </c>
      <c r="N235" s="32"/>
      <c r="O235" s="32"/>
    </row>
    <row r="236" spans="1:20" x14ac:dyDescent="0.5">
      <c r="A236" s="64" t="str">
        <f>IF(ISBLANK(Census!C7),(""),(INT(YEARFRAC(Census!C7,'Request Form'!$E$11,1))))</f>
        <v/>
      </c>
      <c r="B236" s="34" t="str">
        <f ca="1">IF(ISBLANK(Census!C7),(""),(INT(YEARFRAC(Census!C7,TODAY(),1))))</f>
        <v/>
      </c>
      <c r="C236" s="51" t="str">
        <v/>
      </c>
      <c r="D236" s="64"/>
      <c r="E236" s="51"/>
      <c r="F236" s="51">
        <v>0</v>
      </c>
      <c r="G236" s="32">
        <v>0</v>
      </c>
      <c r="H236" s="32">
        <v>0</v>
      </c>
      <c r="I236" s="32">
        <v>0</v>
      </c>
      <c r="J236" s="32">
        <v>0</v>
      </c>
      <c r="L236" s="51">
        <v>0</v>
      </c>
      <c r="M236">
        <v>0</v>
      </c>
      <c r="N236" s="32"/>
      <c r="O236" s="32"/>
    </row>
    <row r="237" spans="1:20" x14ac:dyDescent="0.5">
      <c r="A237" s="64" t="str">
        <f>IF(ISBLANK(Census!C8),(""),(INT(YEARFRAC(Census!C8,'Request Form'!$E$11,1))))</f>
        <v/>
      </c>
      <c r="B237" s="34" t="str">
        <f ca="1">IF(ISBLANK(Census!C8),(""),(INT(YEARFRAC(Census!C8,TODAY(),1))))</f>
        <v/>
      </c>
      <c r="C237" s="51" t="str">
        <v/>
      </c>
      <c r="D237" s="64"/>
      <c r="E237" s="51"/>
      <c r="F237" s="51">
        <v>0</v>
      </c>
      <c r="G237" s="32">
        <v>0</v>
      </c>
      <c r="H237" s="32">
        <v>0</v>
      </c>
      <c r="I237" s="32">
        <v>0</v>
      </c>
      <c r="J237" s="32">
        <v>0</v>
      </c>
      <c r="L237" s="51">
        <v>0</v>
      </c>
      <c r="M237">
        <v>0</v>
      </c>
      <c r="N237" s="32"/>
      <c r="O237" s="32"/>
    </row>
    <row r="238" spans="1:20" x14ac:dyDescent="0.5">
      <c r="A238" s="64" t="str">
        <f>IF(ISBLANK(Census!C9),(""),(INT(YEARFRAC(Census!C9,'Request Form'!$E$11,1))))</f>
        <v/>
      </c>
      <c r="B238" s="34" t="str">
        <f ca="1">IF(ISBLANK(Census!C9),(""),(INT(YEARFRAC(Census!C9,TODAY(),1))))</f>
        <v/>
      </c>
      <c r="C238" s="51" t="str">
        <v/>
      </c>
      <c r="D238" s="64"/>
      <c r="E238" s="51"/>
      <c r="F238" s="51">
        <v>0</v>
      </c>
      <c r="G238" s="32">
        <v>0</v>
      </c>
      <c r="H238" s="32">
        <v>0</v>
      </c>
      <c r="I238" s="32">
        <v>0</v>
      </c>
      <c r="J238" s="32">
        <v>0</v>
      </c>
      <c r="L238" s="51">
        <v>0</v>
      </c>
      <c r="M238">
        <v>0</v>
      </c>
      <c r="N238" s="32"/>
      <c r="O238" s="32"/>
    </row>
    <row r="239" spans="1:20" x14ac:dyDescent="0.5">
      <c r="A239" s="64" t="str">
        <f>IF(ISBLANK(Census!C10),(""),(INT(YEARFRAC(Census!C10,'Request Form'!$E$11,1))))</f>
        <v/>
      </c>
      <c r="B239" s="34" t="str">
        <f ca="1">IF(ISBLANK(Census!C10),(""),(INT(YEARFRAC(Census!C10,TODAY(),1))))</f>
        <v/>
      </c>
      <c r="C239" s="51" t="str">
        <v/>
      </c>
      <c r="D239" s="64"/>
      <c r="E239" s="51"/>
      <c r="F239" s="51">
        <v>0</v>
      </c>
      <c r="G239" s="32">
        <v>0</v>
      </c>
      <c r="H239" s="32">
        <v>0</v>
      </c>
      <c r="I239" s="32">
        <v>0</v>
      </c>
      <c r="J239" s="32">
        <v>0</v>
      </c>
      <c r="L239" s="51">
        <v>0</v>
      </c>
      <c r="M239">
        <v>0</v>
      </c>
      <c r="N239" s="32"/>
      <c r="O239" s="32"/>
    </row>
    <row r="240" spans="1:20" x14ac:dyDescent="0.5">
      <c r="A240" s="64" t="str">
        <f>IF(ISBLANK(Census!C11),(""),(INT(YEARFRAC(Census!C11,'Request Form'!$E$11,1))))</f>
        <v/>
      </c>
      <c r="B240" s="34" t="str">
        <f ca="1">IF(ISBLANK(Census!C11),(""),(INT(YEARFRAC(Census!C11,TODAY(),1))))</f>
        <v/>
      </c>
      <c r="C240" s="51" t="str">
        <v/>
      </c>
      <c r="D240" s="64"/>
      <c r="E240" s="51"/>
      <c r="F240" s="51">
        <v>0</v>
      </c>
      <c r="G240" s="32">
        <v>0</v>
      </c>
      <c r="H240" s="32">
        <v>0</v>
      </c>
      <c r="I240" s="32">
        <v>0</v>
      </c>
      <c r="J240" s="32">
        <v>0</v>
      </c>
      <c r="L240" s="51">
        <v>0</v>
      </c>
      <c r="M240">
        <v>0</v>
      </c>
      <c r="N240" s="32"/>
      <c r="O240" s="32"/>
    </row>
    <row r="241" spans="1:15" x14ac:dyDescent="0.5">
      <c r="A241" s="64" t="str">
        <f>IF(ISBLANK(Census!C12),(""),(INT(YEARFRAC(Census!C12,'Request Form'!$E$11,1))))</f>
        <v/>
      </c>
      <c r="B241" s="34" t="str">
        <f ca="1">IF(ISBLANK(Census!C12),(""),(INT(YEARFRAC(Census!C12,TODAY(),1))))</f>
        <v/>
      </c>
      <c r="C241" s="51" t="str">
        <v/>
      </c>
      <c r="D241" s="64"/>
      <c r="E241" s="51"/>
      <c r="F241" s="51">
        <v>0</v>
      </c>
      <c r="G241" s="32">
        <v>0</v>
      </c>
      <c r="H241" s="32">
        <v>0</v>
      </c>
      <c r="I241" s="32">
        <v>0</v>
      </c>
      <c r="J241" s="32">
        <v>0</v>
      </c>
      <c r="L241" s="51">
        <v>0</v>
      </c>
      <c r="M241">
        <v>0</v>
      </c>
      <c r="N241" s="32"/>
      <c r="O241" s="32"/>
    </row>
    <row r="242" spans="1:15" x14ac:dyDescent="0.5">
      <c r="A242" s="64" t="str">
        <f>IF(ISBLANK(Census!C13),(""),(INT(YEARFRAC(Census!C13,'Request Form'!$E$11,1))))</f>
        <v/>
      </c>
      <c r="B242" s="34" t="str">
        <f ca="1">IF(ISBLANK(Census!C13),(""),(INT(YEARFRAC(Census!C13,TODAY(),1))))</f>
        <v/>
      </c>
      <c r="C242" s="51" t="str">
        <v/>
      </c>
      <c r="D242" s="64"/>
      <c r="E242" s="51"/>
      <c r="F242" s="51">
        <v>0</v>
      </c>
      <c r="G242" s="32">
        <v>0</v>
      </c>
      <c r="H242" s="32">
        <v>0</v>
      </c>
      <c r="I242" s="32">
        <v>0</v>
      </c>
      <c r="J242" s="32">
        <v>0</v>
      </c>
      <c r="L242" s="51">
        <v>0</v>
      </c>
      <c r="M242">
        <v>0</v>
      </c>
      <c r="N242" s="32"/>
      <c r="O242" s="32"/>
    </row>
    <row r="243" spans="1:15" x14ac:dyDescent="0.5">
      <c r="A243" s="64" t="str">
        <f>IF(ISBLANK(Census!C14),(""),(INT(YEARFRAC(Census!C14,'Request Form'!$E$11,1))))</f>
        <v/>
      </c>
      <c r="B243" s="34" t="str">
        <f ca="1">IF(ISBLANK(Census!C14),(""),(INT(YEARFRAC(Census!C14,TODAY(),1))))</f>
        <v/>
      </c>
      <c r="C243" s="51" t="str">
        <v/>
      </c>
      <c r="D243" s="51"/>
      <c r="E243" s="51"/>
      <c r="F243" s="51">
        <v>0</v>
      </c>
      <c r="G243" s="32">
        <v>0</v>
      </c>
      <c r="H243" s="32">
        <v>0</v>
      </c>
      <c r="I243" s="32">
        <v>0</v>
      </c>
      <c r="J243" s="32">
        <v>0</v>
      </c>
      <c r="L243" s="51">
        <v>0</v>
      </c>
      <c r="M243">
        <v>0</v>
      </c>
      <c r="N243" s="32"/>
      <c r="O243" s="32"/>
    </row>
    <row r="244" spans="1:15" x14ac:dyDescent="0.5">
      <c r="A244" s="64" t="str">
        <f>IF(ISBLANK(Census!C15),(""),(INT(YEARFRAC(Census!C15,'Request Form'!$E$11,1))))</f>
        <v/>
      </c>
      <c r="B244" s="34" t="str">
        <f ca="1">IF(ISBLANK(Census!C15),(""),(INT(YEARFRAC(Census!C15,TODAY(),1))))</f>
        <v/>
      </c>
      <c r="C244" s="51" t="str">
        <v/>
      </c>
      <c r="D244" s="51"/>
      <c r="E244" s="51"/>
      <c r="F244" s="51">
        <v>0</v>
      </c>
      <c r="G244" s="32">
        <v>0</v>
      </c>
      <c r="H244" s="32">
        <v>0</v>
      </c>
      <c r="I244" s="32">
        <v>0</v>
      </c>
      <c r="J244" s="32">
        <v>0</v>
      </c>
      <c r="L244" s="51">
        <v>0</v>
      </c>
      <c r="M244">
        <v>0</v>
      </c>
      <c r="N244" s="32"/>
      <c r="O244" s="32"/>
    </row>
    <row r="245" spans="1:15" x14ac:dyDescent="0.5">
      <c r="A245" s="64" t="str">
        <f>IF(ISBLANK(Census!C16),(""),(INT(YEARFRAC(Census!C16,'Request Form'!$E$11,1))))</f>
        <v/>
      </c>
      <c r="B245" s="34" t="str">
        <f ca="1">IF(ISBLANK(Census!C16),(""),(INT(YEARFRAC(Census!C16,TODAY(),1))))</f>
        <v/>
      </c>
      <c r="C245" s="51" t="str">
        <v/>
      </c>
      <c r="D245" s="51"/>
      <c r="E245" s="51"/>
      <c r="F245" s="51">
        <v>0</v>
      </c>
      <c r="G245" s="32">
        <v>0</v>
      </c>
      <c r="H245" s="32">
        <v>0</v>
      </c>
      <c r="I245" s="32">
        <v>0</v>
      </c>
      <c r="J245" s="32">
        <v>0</v>
      </c>
      <c r="L245" s="51">
        <v>0</v>
      </c>
      <c r="M245" s="34">
        <v>0</v>
      </c>
      <c r="N245" s="32"/>
      <c r="O245" s="32"/>
    </row>
    <row r="246" spans="1:15" x14ac:dyDescent="0.5">
      <c r="A246" s="64" t="str">
        <f>IF(ISBLANK(Census!C17),(""),(INT(YEARFRAC(Census!C17,'Request Form'!$E$11,1))))</f>
        <v/>
      </c>
      <c r="B246" s="34" t="str">
        <f ca="1">IF(ISBLANK(Census!C17),(""),(INT(YEARFRAC(Census!C17,TODAY(),1))))</f>
        <v/>
      </c>
      <c r="C246" s="51" t="str">
        <v/>
      </c>
      <c r="D246" s="51"/>
      <c r="E246" s="51"/>
      <c r="F246" s="51">
        <v>0</v>
      </c>
      <c r="G246" s="32">
        <v>0</v>
      </c>
      <c r="H246" s="32">
        <v>0</v>
      </c>
      <c r="I246" s="32">
        <v>0</v>
      </c>
      <c r="J246" s="32">
        <v>0</v>
      </c>
      <c r="L246" s="51">
        <v>0</v>
      </c>
      <c r="M246">
        <v>0</v>
      </c>
      <c r="N246" s="32"/>
      <c r="O246" s="32"/>
    </row>
    <row r="247" spans="1:15" ht="15.7" x14ac:dyDescent="0.55000000000000004">
      <c r="A247" s="64" t="str">
        <f>IF(ISBLANK(Census!C18),(""),(INT(YEARFRAC(Census!C18,'Request Form'!$E$11,1))))</f>
        <v/>
      </c>
      <c r="B247" s="34" t="str">
        <f ca="1">IF(ISBLANK(Census!C18),(""),(INT(YEARFRAC(Census!C18,TODAY(),1))))</f>
        <v/>
      </c>
      <c r="C247" s="51" t="str">
        <v/>
      </c>
      <c r="D247" s="51"/>
      <c r="E247" s="51"/>
      <c r="F247" s="51">
        <v>0</v>
      </c>
      <c r="G247" s="32">
        <v>0</v>
      </c>
      <c r="H247" s="32">
        <v>0</v>
      </c>
      <c r="I247" s="32">
        <v>0</v>
      </c>
      <c r="J247" s="32">
        <v>0</v>
      </c>
      <c r="L247" s="51">
        <v>0</v>
      </c>
      <c r="M247" s="102">
        <v>0</v>
      </c>
      <c r="N247" s="32"/>
      <c r="O247" s="32"/>
    </row>
    <row r="248" spans="1:15" ht="15.7" x14ac:dyDescent="0.55000000000000004">
      <c r="A248" s="64" t="str">
        <f>IF(ISBLANK(Census!C19),(""),(INT(YEARFRAC(Census!C19,'Request Form'!$E$11,1))))</f>
        <v/>
      </c>
      <c r="B248" s="34" t="str">
        <f ca="1">IF(ISBLANK(Census!C19),(""),(INT(YEARFRAC(Census!C19,TODAY(),1))))</f>
        <v/>
      </c>
      <c r="C248" s="51" t="str">
        <v/>
      </c>
      <c r="D248" s="51"/>
      <c r="E248" s="51"/>
      <c r="F248" s="51">
        <v>0</v>
      </c>
      <c r="G248" s="32">
        <v>0</v>
      </c>
      <c r="H248" s="32">
        <v>0</v>
      </c>
      <c r="I248" s="32">
        <v>0</v>
      </c>
      <c r="J248" s="32">
        <v>0</v>
      </c>
      <c r="L248" s="51">
        <v>0</v>
      </c>
      <c r="M248" s="102">
        <v>0</v>
      </c>
      <c r="N248" s="32"/>
      <c r="O248" s="32"/>
    </row>
    <row r="249" spans="1:15" x14ac:dyDescent="0.5">
      <c r="A249" s="64" t="str">
        <f>IF(ISBLANK(Census!C20),(""),(INT(YEARFRAC(Census!C20,'Request Form'!$E$11,1))))</f>
        <v/>
      </c>
      <c r="B249" s="34" t="str">
        <f ca="1">IF(ISBLANK(Census!C20),(""),(INT(YEARFRAC(Census!C20,TODAY(),1))))</f>
        <v/>
      </c>
      <c r="C249" s="51" t="str">
        <v/>
      </c>
      <c r="D249" s="51"/>
      <c r="E249" s="51"/>
      <c r="F249" s="51">
        <v>0</v>
      </c>
      <c r="G249" s="32">
        <v>0</v>
      </c>
      <c r="H249" s="32">
        <v>0</v>
      </c>
      <c r="I249" s="32">
        <v>0</v>
      </c>
      <c r="J249" s="32">
        <v>0</v>
      </c>
      <c r="L249" s="51">
        <v>0</v>
      </c>
      <c r="M249">
        <v>0</v>
      </c>
      <c r="N249" s="32"/>
      <c r="O249" s="32"/>
    </row>
    <row r="250" spans="1:15" x14ac:dyDescent="0.5">
      <c r="A250" s="64" t="str">
        <f>IF(ISBLANK(Census!C21),(""),(INT(YEARFRAC(Census!C21,'Request Form'!$E$11,1))))</f>
        <v/>
      </c>
      <c r="B250" s="34" t="str">
        <f ca="1">IF(ISBLANK(Census!C21),(""),(INT(YEARFRAC(Census!C21,TODAY(),1))))</f>
        <v/>
      </c>
      <c r="C250" s="51" t="str">
        <v/>
      </c>
      <c r="D250" s="51"/>
      <c r="E250" s="51"/>
      <c r="F250" s="51">
        <v>0</v>
      </c>
      <c r="G250" s="32">
        <v>0</v>
      </c>
      <c r="H250" s="32">
        <v>0</v>
      </c>
      <c r="I250" s="32">
        <v>0</v>
      </c>
      <c r="J250" s="32">
        <v>0</v>
      </c>
      <c r="L250" s="51">
        <v>0</v>
      </c>
      <c r="M250">
        <v>0</v>
      </c>
      <c r="N250" s="32"/>
      <c r="O250" s="32"/>
    </row>
    <row r="251" spans="1:15" x14ac:dyDescent="0.5">
      <c r="A251" s="64" t="str">
        <f>IF(ISBLANK(Census!C22),(""),(INT(YEARFRAC(Census!C22,'Request Form'!$E$11,1))))</f>
        <v/>
      </c>
      <c r="B251" s="34" t="str">
        <f ca="1">IF(ISBLANK(Census!C22),(""),(INT(YEARFRAC(Census!C22,TODAY(),1))))</f>
        <v/>
      </c>
      <c r="C251" s="51" t="str">
        <v/>
      </c>
      <c r="D251" s="51"/>
      <c r="E251" s="51"/>
      <c r="F251" s="51">
        <v>0</v>
      </c>
      <c r="G251" s="32">
        <v>0</v>
      </c>
      <c r="H251" s="32">
        <v>0</v>
      </c>
      <c r="I251" s="32">
        <v>0</v>
      </c>
      <c r="J251" s="32">
        <v>0</v>
      </c>
      <c r="L251" s="51">
        <v>0</v>
      </c>
      <c r="M251">
        <v>0</v>
      </c>
      <c r="N251" s="32"/>
      <c r="O251" s="32"/>
    </row>
    <row r="252" spans="1:15" x14ac:dyDescent="0.5">
      <c r="A252" s="64" t="str">
        <f>IF(ISBLANK(Census!C23),(""),(INT(YEARFRAC(Census!C23,'Request Form'!$E$11,1))))</f>
        <v/>
      </c>
      <c r="B252" s="34" t="str">
        <f ca="1">IF(ISBLANK(Census!C23),(""),(INT(YEARFRAC(Census!C23,TODAY(),1))))</f>
        <v/>
      </c>
      <c r="C252" s="51" t="str">
        <v/>
      </c>
      <c r="D252" s="51"/>
      <c r="E252" s="51"/>
      <c r="F252" s="51">
        <v>0</v>
      </c>
      <c r="G252" s="32">
        <v>0</v>
      </c>
      <c r="H252" s="32">
        <v>0</v>
      </c>
      <c r="I252" s="32">
        <v>0</v>
      </c>
      <c r="J252" s="32">
        <v>0</v>
      </c>
      <c r="L252" s="51">
        <v>0</v>
      </c>
      <c r="M252">
        <v>0</v>
      </c>
      <c r="N252" s="32"/>
      <c r="O252" s="32"/>
    </row>
    <row r="253" spans="1:15" x14ac:dyDescent="0.5">
      <c r="A253" s="64" t="str">
        <f>IF(ISBLANK(Census!C24),(""),(INT(YEARFRAC(Census!C24,'Request Form'!$E$11,1))))</f>
        <v/>
      </c>
      <c r="B253" s="34" t="str">
        <f ca="1">IF(ISBLANK(Census!C24),(""),(INT(YEARFRAC(Census!C24,TODAY(),1))))</f>
        <v/>
      </c>
      <c r="C253" s="51" t="str">
        <v/>
      </c>
      <c r="D253" s="51"/>
      <c r="E253" s="51"/>
      <c r="F253" s="51">
        <v>0</v>
      </c>
      <c r="G253" s="32">
        <v>0</v>
      </c>
      <c r="H253" s="32">
        <v>0</v>
      </c>
      <c r="I253" s="32">
        <v>0</v>
      </c>
      <c r="J253" s="32">
        <v>0</v>
      </c>
      <c r="L253" s="51">
        <v>0</v>
      </c>
      <c r="M253">
        <v>0</v>
      </c>
      <c r="N253" s="32"/>
      <c r="O253" s="32"/>
    </row>
    <row r="254" spans="1:15" x14ac:dyDescent="0.5">
      <c r="A254" s="64" t="str">
        <f>IF(ISBLANK(Census!C25),(""),(INT(YEARFRAC(Census!C25,'Request Form'!$E$11,1))))</f>
        <v/>
      </c>
      <c r="B254" s="34" t="str">
        <f ca="1">IF(ISBLANK(Census!C25),(""),(INT(YEARFRAC(Census!C25,TODAY(),1))))</f>
        <v/>
      </c>
      <c r="C254" s="51" t="str">
        <v/>
      </c>
      <c r="D254" s="51"/>
      <c r="E254" s="51"/>
      <c r="F254" s="51">
        <v>0</v>
      </c>
      <c r="G254" s="32">
        <v>0</v>
      </c>
      <c r="H254" s="32">
        <v>0</v>
      </c>
      <c r="I254" s="32">
        <v>0</v>
      </c>
      <c r="J254" s="32">
        <v>0</v>
      </c>
      <c r="L254" s="51">
        <v>0</v>
      </c>
      <c r="M254">
        <v>0</v>
      </c>
      <c r="N254" s="32"/>
      <c r="O254" s="32"/>
    </row>
    <row r="255" spans="1:15" x14ac:dyDescent="0.5">
      <c r="A255" s="64" t="str">
        <f>IF(ISBLANK(Census!C26),(""),(INT(YEARFRAC(Census!C26,'Request Form'!$E$11,1))))</f>
        <v/>
      </c>
      <c r="B255" s="34" t="str">
        <f ca="1">IF(ISBLANK(Census!C26),(""),(INT(YEARFRAC(Census!C26,TODAY(),1))))</f>
        <v/>
      </c>
      <c r="C255" s="51" t="str">
        <v/>
      </c>
      <c r="D255" s="51"/>
      <c r="E255" s="51"/>
      <c r="F255" s="51">
        <v>0</v>
      </c>
      <c r="G255" s="32">
        <v>0</v>
      </c>
      <c r="H255" s="32">
        <v>0</v>
      </c>
      <c r="I255" s="32">
        <v>0</v>
      </c>
      <c r="J255" s="32">
        <v>0</v>
      </c>
      <c r="L255" s="51">
        <v>0</v>
      </c>
      <c r="M255">
        <v>0</v>
      </c>
      <c r="N255" s="32"/>
      <c r="O255" s="32"/>
    </row>
    <row r="256" spans="1:15" x14ac:dyDescent="0.5">
      <c r="A256" s="64" t="str">
        <f>IF(ISBLANK(Census!C27),(""),(INT(YEARFRAC(Census!C27,'Request Form'!$E$11,1))))</f>
        <v/>
      </c>
      <c r="B256" s="34" t="str">
        <f ca="1">IF(ISBLANK(Census!C27),(""),(INT(YEARFRAC(Census!C27,TODAY(),1))))</f>
        <v/>
      </c>
      <c r="C256" s="51" t="str">
        <v/>
      </c>
      <c r="D256" s="51"/>
      <c r="E256" s="51"/>
      <c r="F256" s="51">
        <v>0</v>
      </c>
      <c r="G256" s="32">
        <v>0</v>
      </c>
      <c r="H256" s="32">
        <v>0</v>
      </c>
      <c r="I256" s="32">
        <v>0</v>
      </c>
      <c r="J256" s="32">
        <v>0</v>
      </c>
      <c r="L256" s="51">
        <v>0</v>
      </c>
      <c r="M256">
        <v>0</v>
      </c>
      <c r="N256" s="32"/>
      <c r="O256" s="32"/>
    </row>
    <row r="257" spans="1:15" x14ac:dyDescent="0.5">
      <c r="A257" s="64" t="str">
        <f>IF(ISBLANK(Census!C28),(""),(INT(YEARFRAC(Census!C28,'Request Form'!$E$11,1))))</f>
        <v/>
      </c>
      <c r="B257" s="34" t="str">
        <f ca="1">IF(ISBLANK(Census!C28),(""),(INT(YEARFRAC(Census!C28,TODAY(),1))))</f>
        <v/>
      </c>
      <c r="C257" s="51" t="str">
        <v/>
      </c>
      <c r="D257" s="51"/>
      <c r="E257" s="51"/>
      <c r="F257" s="51">
        <v>0</v>
      </c>
      <c r="G257" s="32">
        <v>0</v>
      </c>
      <c r="H257" s="32">
        <v>0</v>
      </c>
      <c r="I257" s="32">
        <v>0</v>
      </c>
      <c r="J257" s="32">
        <v>0</v>
      </c>
      <c r="L257" s="51">
        <v>0</v>
      </c>
      <c r="M257">
        <v>0</v>
      </c>
      <c r="N257" s="32"/>
      <c r="O257" s="32"/>
    </row>
    <row r="258" spans="1:15" x14ac:dyDescent="0.5">
      <c r="A258" s="64" t="str">
        <f>IF(ISBLANK(Census!C29),(""),(INT(YEARFRAC(Census!C29,'Request Form'!$E$11,1))))</f>
        <v/>
      </c>
      <c r="B258" s="34" t="str">
        <f ca="1">IF(ISBLANK(Census!C29),(""),(INT(YEARFRAC(Census!C29,TODAY(),1))))</f>
        <v/>
      </c>
      <c r="C258" s="51" t="str">
        <v/>
      </c>
      <c r="D258" s="51"/>
      <c r="E258" s="51"/>
      <c r="F258" s="51">
        <v>0</v>
      </c>
      <c r="G258" s="32">
        <v>0</v>
      </c>
      <c r="H258" s="32">
        <v>0</v>
      </c>
      <c r="I258" s="32">
        <v>0</v>
      </c>
      <c r="J258" s="32">
        <v>0</v>
      </c>
      <c r="L258" s="51">
        <v>0</v>
      </c>
      <c r="M258">
        <v>0</v>
      </c>
      <c r="N258" s="32"/>
      <c r="O258" s="32"/>
    </row>
    <row r="259" spans="1:15" x14ac:dyDescent="0.5">
      <c r="A259" s="64" t="str">
        <f>IF(ISBLANK(Census!C30),(""),(INT(YEARFRAC(Census!C30,'Request Form'!$E$11,1))))</f>
        <v/>
      </c>
      <c r="B259" s="34" t="str">
        <f ca="1">IF(ISBLANK(Census!C30),(""),(INT(YEARFRAC(Census!C30,TODAY(),1))))</f>
        <v/>
      </c>
      <c r="C259" s="51" t="str">
        <v/>
      </c>
      <c r="D259" s="51"/>
      <c r="E259" s="51"/>
      <c r="F259" s="51">
        <v>0</v>
      </c>
      <c r="G259" s="32">
        <v>0</v>
      </c>
      <c r="H259" s="32">
        <v>0</v>
      </c>
      <c r="I259" s="32">
        <v>0</v>
      </c>
      <c r="J259" s="32">
        <v>0</v>
      </c>
      <c r="L259" s="51">
        <v>0</v>
      </c>
      <c r="M259">
        <v>0</v>
      </c>
      <c r="N259" s="32"/>
      <c r="O259" s="32"/>
    </row>
    <row r="260" spans="1:15" x14ac:dyDescent="0.5">
      <c r="A260" s="64" t="str">
        <f>IF(ISBLANK(Census!C31),(""),(INT(YEARFRAC(Census!C31,'Request Form'!$E$11,1))))</f>
        <v/>
      </c>
      <c r="B260" s="34" t="str">
        <f ca="1">IF(ISBLANK(Census!C31),(""),(INT(YEARFRAC(Census!C31,TODAY(),1))))</f>
        <v/>
      </c>
      <c r="C260" s="51" t="str">
        <v/>
      </c>
      <c r="D260" s="51"/>
      <c r="E260" s="51"/>
      <c r="F260" s="51">
        <v>0</v>
      </c>
      <c r="G260" s="32">
        <v>0</v>
      </c>
      <c r="H260" s="32">
        <v>0</v>
      </c>
      <c r="I260" s="32">
        <v>0</v>
      </c>
      <c r="J260" s="32">
        <v>0</v>
      </c>
      <c r="L260" s="51">
        <v>0</v>
      </c>
      <c r="M260">
        <v>0</v>
      </c>
      <c r="N260" s="32"/>
      <c r="O260" s="32"/>
    </row>
    <row r="261" spans="1:15" x14ac:dyDescent="0.5">
      <c r="A261" s="64" t="str">
        <f>IF(ISBLANK(Census!C32),(""),(INT(YEARFRAC(Census!C32,'Request Form'!$E$11,1))))</f>
        <v/>
      </c>
      <c r="B261" s="34" t="str">
        <f ca="1">IF(ISBLANK(Census!C32),(""),(INT(YEARFRAC(Census!C32,TODAY(),1))))</f>
        <v/>
      </c>
      <c r="C261" s="51" t="str">
        <v/>
      </c>
      <c r="D261" s="51"/>
      <c r="E261" s="51"/>
      <c r="F261" s="51">
        <v>0</v>
      </c>
      <c r="G261" s="32">
        <v>0</v>
      </c>
      <c r="H261" s="32">
        <v>0</v>
      </c>
      <c r="I261" s="32">
        <v>0</v>
      </c>
      <c r="J261" s="32">
        <v>0</v>
      </c>
      <c r="L261" s="51">
        <v>0</v>
      </c>
      <c r="M261">
        <v>0</v>
      </c>
      <c r="N261" s="32"/>
      <c r="O261" s="32"/>
    </row>
    <row r="262" spans="1:15" x14ac:dyDescent="0.5">
      <c r="A262" s="64" t="str">
        <f>IF(ISBLANK(Census!C33),(""),(INT(YEARFRAC(Census!C33,'Request Form'!$E$11,1))))</f>
        <v/>
      </c>
      <c r="B262" s="34" t="str">
        <f ca="1">IF(ISBLANK(Census!C33),(""),(INT(YEARFRAC(Census!C33,TODAY(),1))))</f>
        <v/>
      </c>
      <c r="C262" s="51" t="str">
        <v/>
      </c>
      <c r="D262" s="51"/>
      <c r="E262" s="51"/>
      <c r="F262" s="51">
        <v>0</v>
      </c>
      <c r="G262" s="32">
        <v>0</v>
      </c>
      <c r="H262" s="32">
        <v>0</v>
      </c>
      <c r="I262" s="32">
        <v>0</v>
      </c>
      <c r="J262" s="32">
        <v>0</v>
      </c>
      <c r="L262" s="51">
        <v>0</v>
      </c>
      <c r="M262">
        <v>0</v>
      </c>
      <c r="N262" s="32"/>
      <c r="O262" s="32"/>
    </row>
    <row r="263" spans="1:15" x14ac:dyDescent="0.5">
      <c r="A263" s="64" t="str">
        <f>IF(ISBLANK(Census!C34),(""),(INT(YEARFRAC(Census!C34,'Request Form'!$E$11,1))))</f>
        <v/>
      </c>
      <c r="B263" s="34" t="str">
        <f ca="1">IF(ISBLANK(Census!C34),(""),(INT(YEARFRAC(Census!C34,TODAY(),1))))</f>
        <v/>
      </c>
      <c r="C263" s="51" t="str">
        <v/>
      </c>
      <c r="D263" s="51"/>
      <c r="E263" s="51"/>
      <c r="F263" s="51">
        <v>0</v>
      </c>
      <c r="G263" s="32">
        <v>0</v>
      </c>
      <c r="H263" s="32">
        <v>0</v>
      </c>
      <c r="I263" s="32">
        <v>0</v>
      </c>
      <c r="J263" s="32">
        <v>0</v>
      </c>
      <c r="L263" s="51">
        <v>0</v>
      </c>
      <c r="M263">
        <v>0</v>
      </c>
      <c r="N263" s="32"/>
      <c r="O263" s="32"/>
    </row>
    <row r="264" spans="1:15" x14ac:dyDescent="0.5">
      <c r="A264" s="64" t="str">
        <f>IF(ISBLANK(Census!C35),(""),(INT(YEARFRAC(Census!C35,'Request Form'!$E$11,1))))</f>
        <v/>
      </c>
      <c r="B264" s="34" t="str">
        <f ca="1">IF(ISBLANK(Census!C35),(""),(INT(YEARFRAC(Census!C35,TODAY(),1))))</f>
        <v/>
      </c>
      <c r="C264" s="51" t="str">
        <v/>
      </c>
      <c r="D264" s="51"/>
      <c r="E264" s="51"/>
      <c r="F264" s="51">
        <v>0</v>
      </c>
      <c r="G264" s="32">
        <v>0</v>
      </c>
      <c r="H264" s="32">
        <v>0</v>
      </c>
      <c r="I264" s="32">
        <v>0</v>
      </c>
      <c r="J264" s="32">
        <v>0</v>
      </c>
      <c r="L264" s="51">
        <v>0</v>
      </c>
      <c r="M264">
        <v>0</v>
      </c>
      <c r="N264" s="32"/>
      <c r="O264" s="32"/>
    </row>
    <row r="265" spans="1:15" x14ac:dyDescent="0.5">
      <c r="A265" s="64" t="str">
        <f>IF(ISBLANK(Census!C36),(""),(INT(YEARFRAC(Census!C36,'Request Form'!$E$11,1))))</f>
        <v/>
      </c>
      <c r="B265" s="34" t="str">
        <f ca="1">IF(ISBLANK(Census!C36),(""),(INT(YEARFRAC(Census!C36,TODAY(),1))))</f>
        <v/>
      </c>
      <c r="C265" s="51" t="str">
        <v/>
      </c>
      <c r="D265" s="51"/>
      <c r="E265" s="51"/>
      <c r="F265" s="51">
        <v>0</v>
      </c>
      <c r="G265" s="32">
        <v>0</v>
      </c>
      <c r="H265" s="32">
        <v>0</v>
      </c>
      <c r="I265" s="32">
        <v>0</v>
      </c>
      <c r="J265" s="32">
        <v>0</v>
      </c>
      <c r="L265" s="51">
        <v>0</v>
      </c>
      <c r="M265">
        <v>0</v>
      </c>
      <c r="N265" s="32"/>
      <c r="O265" s="32"/>
    </row>
    <row r="266" spans="1:15" x14ac:dyDescent="0.5">
      <c r="A266" s="64" t="str">
        <f>IF(ISBLANK(Census!C37),(""),(INT(YEARFRAC(Census!C37,'Request Form'!$E$11,1))))</f>
        <v/>
      </c>
      <c r="B266" s="34" t="str">
        <f ca="1">IF(ISBLANK(Census!C37),(""),(INT(YEARFRAC(Census!C37,TODAY(),1))))</f>
        <v/>
      </c>
      <c r="C266" s="51" t="str">
        <v/>
      </c>
      <c r="D266" s="51"/>
      <c r="E266" s="51"/>
      <c r="F266" s="51">
        <v>0</v>
      </c>
      <c r="G266" s="32">
        <v>0</v>
      </c>
      <c r="H266" s="32">
        <v>0</v>
      </c>
      <c r="I266" s="32">
        <v>0</v>
      </c>
      <c r="J266" s="32">
        <v>0</v>
      </c>
      <c r="L266" s="51">
        <v>0</v>
      </c>
      <c r="M266">
        <v>0</v>
      </c>
      <c r="N266" s="32"/>
      <c r="O266" s="32"/>
    </row>
    <row r="267" spans="1:15" x14ac:dyDescent="0.5">
      <c r="A267" s="64" t="str">
        <f>IF(ISBLANK(Census!C38),(""),(INT(YEARFRAC(Census!C38,'Request Form'!$E$11,1))))</f>
        <v/>
      </c>
      <c r="B267" s="34" t="str">
        <f ca="1">IF(ISBLANK(Census!C38),(""),(INT(YEARFRAC(Census!C38,TODAY(),1))))</f>
        <v/>
      </c>
      <c r="C267" s="51" t="str">
        <v/>
      </c>
      <c r="D267" s="51"/>
      <c r="E267" s="51"/>
      <c r="F267" s="51">
        <v>0</v>
      </c>
      <c r="G267" s="32">
        <v>0</v>
      </c>
      <c r="H267" s="32">
        <v>0</v>
      </c>
      <c r="I267" s="32">
        <v>0</v>
      </c>
      <c r="J267" s="32">
        <v>0</v>
      </c>
      <c r="L267" s="51">
        <v>0</v>
      </c>
      <c r="M267">
        <v>0</v>
      </c>
      <c r="N267" s="32"/>
      <c r="O267" s="32"/>
    </row>
    <row r="268" spans="1:15" x14ac:dyDescent="0.5">
      <c r="A268" s="64" t="str">
        <f>IF(ISBLANK(Census!C39),(""),(INT(YEARFRAC(Census!C39,'Request Form'!$E$11,1))))</f>
        <v/>
      </c>
      <c r="B268" s="34" t="str">
        <f ca="1">IF(ISBLANK(Census!C39),(""),(INT(YEARFRAC(Census!C39,TODAY(),1))))</f>
        <v/>
      </c>
      <c r="C268" s="51" t="str">
        <v/>
      </c>
      <c r="D268" s="51"/>
      <c r="E268" s="51"/>
      <c r="F268" s="51">
        <v>0</v>
      </c>
      <c r="G268" s="32">
        <v>0</v>
      </c>
      <c r="H268" s="32">
        <v>0</v>
      </c>
      <c r="I268" s="32">
        <v>0</v>
      </c>
      <c r="J268" s="32">
        <v>0</v>
      </c>
      <c r="L268" s="51">
        <v>0</v>
      </c>
      <c r="M268" s="34">
        <v>0</v>
      </c>
      <c r="N268" s="32"/>
      <c r="O268" s="32"/>
    </row>
    <row r="269" spans="1:15" x14ac:dyDescent="0.5">
      <c r="A269" s="64" t="str">
        <f>IF(ISBLANK(Census!C40),(""),(INT(YEARFRAC(Census!C40,'Request Form'!$E$11,1))))</f>
        <v/>
      </c>
      <c r="B269" s="34" t="str">
        <f ca="1">IF(ISBLANK(Census!C40),(""),(INT(YEARFRAC(Census!C40,TODAY(),1))))</f>
        <v/>
      </c>
      <c r="C269" s="51" t="str">
        <v/>
      </c>
      <c r="D269" s="51"/>
      <c r="E269" s="51"/>
      <c r="F269" s="51">
        <v>0</v>
      </c>
      <c r="G269" s="32">
        <v>0</v>
      </c>
      <c r="H269" s="32">
        <v>0</v>
      </c>
      <c r="I269" s="32">
        <v>0</v>
      </c>
      <c r="J269" s="32">
        <v>0</v>
      </c>
      <c r="L269" s="51">
        <v>0</v>
      </c>
      <c r="M269">
        <v>0</v>
      </c>
      <c r="N269" s="32"/>
      <c r="O269" s="32"/>
    </row>
    <row r="270" spans="1:15" x14ac:dyDescent="0.5">
      <c r="A270" s="64" t="str">
        <f>IF(ISBLANK(Census!C41),(""),(INT(YEARFRAC(Census!C41,'Request Form'!$E$11,1))))</f>
        <v/>
      </c>
      <c r="B270" s="34" t="str">
        <f ca="1">IF(ISBLANK(Census!C41),(""),(INT(YEARFRAC(Census!C41,TODAY(),1))))</f>
        <v/>
      </c>
      <c r="C270" s="51" t="str">
        <v/>
      </c>
      <c r="D270" s="51"/>
      <c r="E270" s="51"/>
      <c r="F270" s="51">
        <v>0</v>
      </c>
      <c r="G270" s="32">
        <v>0</v>
      </c>
      <c r="H270" s="32">
        <v>0</v>
      </c>
      <c r="I270" s="32">
        <v>0</v>
      </c>
      <c r="J270" s="32">
        <v>0</v>
      </c>
      <c r="L270" s="51">
        <v>0</v>
      </c>
      <c r="M270">
        <v>0</v>
      </c>
      <c r="N270" s="32"/>
      <c r="O270" s="32"/>
    </row>
    <row r="271" spans="1:15" x14ac:dyDescent="0.5">
      <c r="A271" s="64" t="str">
        <f>IF(ISBLANK(Census!C42),(""),(INT(YEARFRAC(Census!C42,'Request Form'!$E$11,1))))</f>
        <v/>
      </c>
      <c r="B271" s="34" t="str">
        <f ca="1">IF(ISBLANK(Census!C42),(""),(INT(YEARFRAC(Census!C42,TODAY(),1))))</f>
        <v/>
      </c>
      <c r="C271" s="51" t="str">
        <v/>
      </c>
      <c r="D271" s="51"/>
      <c r="E271" s="51"/>
      <c r="F271" s="51">
        <v>0</v>
      </c>
      <c r="G271" s="32">
        <v>0</v>
      </c>
      <c r="H271" s="32">
        <v>0</v>
      </c>
      <c r="I271" s="32">
        <v>0</v>
      </c>
      <c r="J271" s="32">
        <v>0</v>
      </c>
      <c r="L271" s="51">
        <v>0</v>
      </c>
      <c r="M271">
        <v>0</v>
      </c>
      <c r="N271" s="32"/>
      <c r="O271" s="32"/>
    </row>
    <row r="272" spans="1:15" x14ac:dyDescent="0.5">
      <c r="A272" s="64" t="str">
        <f>IF(ISBLANK(Census!C43),(""),(INT(YEARFRAC(Census!C43,'Request Form'!$E$11,1))))</f>
        <v/>
      </c>
      <c r="B272" s="34" t="str">
        <f ca="1">IF(ISBLANK(Census!C43),(""),(INT(YEARFRAC(Census!C43,TODAY(),1))))</f>
        <v/>
      </c>
      <c r="C272" s="51" t="str">
        <v/>
      </c>
      <c r="D272" s="51"/>
      <c r="E272" s="51"/>
      <c r="F272" s="51">
        <v>0</v>
      </c>
      <c r="G272" s="32">
        <v>0</v>
      </c>
      <c r="H272" s="32">
        <v>0</v>
      </c>
      <c r="I272" s="32">
        <v>0</v>
      </c>
      <c r="J272" s="32">
        <v>0</v>
      </c>
      <c r="L272" s="51">
        <v>0</v>
      </c>
      <c r="M272">
        <v>0</v>
      </c>
      <c r="N272" s="32"/>
      <c r="O272" s="32"/>
    </row>
    <row r="273" spans="1:15" x14ac:dyDescent="0.5">
      <c r="A273" s="64" t="str">
        <f>IF(ISBLANK(Census!C44),(""),(INT(YEARFRAC(Census!C44,'Request Form'!$E$11,1))))</f>
        <v/>
      </c>
      <c r="B273" s="34" t="str">
        <f ca="1">IF(ISBLANK(Census!C44),(""),(INT(YEARFRAC(Census!C44,TODAY(),1))))</f>
        <v/>
      </c>
      <c r="C273" s="51" t="str">
        <v/>
      </c>
      <c r="D273" s="51"/>
      <c r="E273" s="51"/>
      <c r="F273" s="51">
        <v>0</v>
      </c>
      <c r="G273" s="32">
        <v>0</v>
      </c>
      <c r="H273" s="32">
        <v>0</v>
      </c>
      <c r="I273" s="32">
        <v>0</v>
      </c>
      <c r="J273" s="32">
        <v>0</v>
      </c>
      <c r="L273" s="51">
        <v>0</v>
      </c>
      <c r="M273">
        <v>0</v>
      </c>
      <c r="N273" s="32"/>
      <c r="O273" s="32"/>
    </row>
    <row r="274" spans="1:15" x14ac:dyDescent="0.5">
      <c r="A274" s="64" t="str">
        <f>IF(ISBLANK(Census!C45),(""),(INT(YEARFRAC(Census!C45,'Request Form'!$E$11,1))))</f>
        <v/>
      </c>
      <c r="B274" s="34" t="str">
        <f ca="1">IF(ISBLANK(Census!C45),(""),(INT(YEARFRAC(Census!C45,TODAY(),1))))</f>
        <v/>
      </c>
      <c r="C274" s="51" t="str">
        <v/>
      </c>
      <c r="D274" s="51"/>
      <c r="E274" s="51"/>
      <c r="F274" s="51">
        <v>0</v>
      </c>
      <c r="G274" s="32">
        <v>0</v>
      </c>
      <c r="H274" s="32">
        <v>0</v>
      </c>
      <c r="I274" s="32">
        <v>0</v>
      </c>
      <c r="J274" s="32">
        <v>0</v>
      </c>
      <c r="L274" s="51">
        <v>0</v>
      </c>
      <c r="M274">
        <v>0</v>
      </c>
      <c r="N274" s="32"/>
      <c r="O274" s="32"/>
    </row>
    <row r="275" spans="1:15" x14ac:dyDescent="0.5">
      <c r="A275" s="64" t="str">
        <f>IF(ISBLANK(Census!C46),(""),(INT(YEARFRAC(Census!C46,'Request Form'!$E$11,1))))</f>
        <v/>
      </c>
      <c r="B275" s="34" t="str">
        <f ca="1">IF(ISBLANK(Census!C46),(""),(INT(YEARFRAC(Census!C46,TODAY(),1))))</f>
        <v/>
      </c>
      <c r="C275" s="51" t="str">
        <v/>
      </c>
      <c r="D275" s="51"/>
      <c r="E275" s="51"/>
      <c r="F275" s="51">
        <v>0</v>
      </c>
      <c r="G275" s="32">
        <v>0</v>
      </c>
      <c r="H275" s="32">
        <v>0</v>
      </c>
      <c r="I275" s="32">
        <v>0</v>
      </c>
      <c r="J275" s="32">
        <v>0</v>
      </c>
      <c r="L275" s="51">
        <v>0</v>
      </c>
      <c r="M275">
        <v>0</v>
      </c>
      <c r="N275" s="32"/>
      <c r="O275" s="32"/>
    </row>
    <row r="276" spans="1:15" x14ac:dyDescent="0.5">
      <c r="A276" s="64" t="str">
        <f>IF(ISBLANK(Census!C47),(""),(INT(YEARFRAC(Census!C47,'Request Form'!$E$11,1))))</f>
        <v/>
      </c>
      <c r="B276" s="34" t="str">
        <f ca="1">IF(ISBLANK(Census!C47),(""),(INT(YEARFRAC(Census!C47,TODAY(),1))))</f>
        <v/>
      </c>
      <c r="C276" s="51" t="str">
        <v/>
      </c>
      <c r="D276" s="51"/>
      <c r="E276" s="51"/>
      <c r="F276" s="51">
        <v>0</v>
      </c>
      <c r="G276" s="32">
        <v>0</v>
      </c>
      <c r="H276" s="32">
        <v>0</v>
      </c>
      <c r="I276" s="32">
        <v>0</v>
      </c>
      <c r="J276" s="32">
        <v>0</v>
      </c>
      <c r="L276" s="51">
        <v>0</v>
      </c>
      <c r="M276">
        <v>0</v>
      </c>
      <c r="N276" s="32"/>
      <c r="O276" s="32"/>
    </row>
    <row r="277" spans="1:15" x14ac:dyDescent="0.5">
      <c r="A277" s="64" t="str">
        <f>IF(ISBLANK(Census!C48),(""),(INT(YEARFRAC(Census!C48,'Request Form'!$E$11,1))))</f>
        <v/>
      </c>
      <c r="B277" s="34" t="str">
        <f ca="1">IF(ISBLANK(Census!C48),(""),(INT(YEARFRAC(Census!C48,TODAY(),1))))</f>
        <v/>
      </c>
      <c r="C277" s="51" t="str">
        <v/>
      </c>
      <c r="D277" s="51"/>
      <c r="E277" s="51"/>
      <c r="F277" s="51">
        <v>0</v>
      </c>
      <c r="G277" s="32">
        <v>0</v>
      </c>
      <c r="H277" s="32">
        <v>0</v>
      </c>
      <c r="I277" s="32">
        <v>0</v>
      </c>
      <c r="J277" s="32">
        <v>0</v>
      </c>
      <c r="L277" s="51">
        <v>0</v>
      </c>
      <c r="M277">
        <v>0</v>
      </c>
      <c r="N277" s="32"/>
      <c r="O277" s="32"/>
    </row>
    <row r="278" spans="1:15" x14ac:dyDescent="0.5">
      <c r="A278" s="64" t="str">
        <f>IF(ISBLANK(Census!C49),(""),(INT(YEARFRAC(Census!C49,'Request Form'!$E$11,1))))</f>
        <v/>
      </c>
      <c r="B278" s="34" t="str">
        <f ca="1">IF(ISBLANK(Census!C49),(""),(INT(YEARFRAC(Census!C49,TODAY(),1))))</f>
        <v/>
      </c>
      <c r="C278" s="51" t="str">
        <v/>
      </c>
      <c r="D278" s="51"/>
      <c r="E278" s="51"/>
      <c r="F278" s="51">
        <v>0</v>
      </c>
      <c r="G278" s="32">
        <v>0</v>
      </c>
      <c r="H278" s="32">
        <v>0</v>
      </c>
      <c r="I278" s="32">
        <v>0</v>
      </c>
      <c r="J278" s="32">
        <v>0</v>
      </c>
      <c r="L278" s="51">
        <v>0</v>
      </c>
      <c r="M278">
        <v>0</v>
      </c>
      <c r="N278" s="32"/>
      <c r="O278" s="32"/>
    </row>
    <row r="279" spans="1:15" x14ac:dyDescent="0.5">
      <c r="A279" s="64" t="str">
        <f>IF(ISBLANK(Census!C50),(""),(INT(YEARFRAC(Census!C50,'Request Form'!$E$11,1))))</f>
        <v/>
      </c>
      <c r="B279" s="34" t="str">
        <f ca="1">IF(ISBLANK(Census!C50),(""),(INT(YEARFRAC(Census!C50,TODAY(),1))))</f>
        <v/>
      </c>
      <c r="C279" s="51" t="str">
        <v/>
      </c>
      <c r="D279" s="51"/>
      <c r="E279" s="51"/>
      <c r="F279" s="51">
        <v>0</v>
      </c>
      <c r="G279" s="32">
        <v>0</v>
      </c>
      <c r="H279" s="32">
        <v>0</v>
      </c>
      <c r="I279" s="32">
        <v>0</v>
      </c>
      <c r="J279" s="32">
        <v>0</v>
      </c>
      <c r="L279" s="51">
        <v>0</v>
      </c>
      <c r="M279">
        <v>0</v>
      </c>
      <c r="N279" s="32"/>
      <c r="O279" s="32"/>
    </row>
    <row r="280" spans="1:15" x14ac:dyDescent="0.5">
      <c r="A280" s="64" t="str">
        <f>IF(ISBLANK(Census!C51),(""),(INT(YEARFRAC(Census!C51,'Request Form'!$E$11,1))))</f>
        <v/>
      </c>
      <c r="B280" s="34" t="str">
        <f ca="1">IF(ISBLANK(Census!C51),(""),(INT(YEARFRAC(Census!C51,TODAY(),1))))</f>
        <v/>
      </c>
      <c r="C280" s="51" t="str">
        <v/>
      </c>
      <c r="D280" s="51"/>
      <c r="E280" s="51"/>
      <c r="F280" s="51">
        <v>0</v>
      </c>
      <c r="G280" s="32">
        <v>0</v>
      </c>
      <c r="H280" s="32">
        <v>0</v>
      </c>
      <c r="I280" s="32">
        <v>0</v>
      </c>
      <c r="J280" s="32">
        <v>0</v>
      </c>
      <c r="L280" s="51">
        <v>0</v>
      </c>
      <c r="M280">
        <v>0</v>
      </c>
      <c r="N280" s="32"/>
      <c r="O280" s="32"/>
    </row>
    <row r="281" spans="1:15" x14ac:dyDescent="0.5">
      <c r="A281" s="64" t="str">
        <f>IF(ISBLANK(Census!C52),(""),(INT(YEARFRAC(Census!C52,'Request Form'!$E$11,1))))</f>
        <v/>
      </c>
      <c r="B281" s="34" t="str">
        <f ca="1">IF(ISBLANK(Census!C52),(""),(INT(YEARFRAC(Census!C52,TODAY(),1))))</f>
        <v/>
      </c>
      <c r="C281" s="51" t="str">
        <v/>
      </c>
      <c r="D281" s="51"/>
      <c r="E281" s="51"/>
      <c r="F281" s="51">
        <v>0</v>
      </c>
      <c r="G281" s="32">
        <v>0</v>
      </c>
      <c r="H281" s="32">
        <v>0</v>
      </c>
      <c r="I281" s="32">
        <v>0</v>
      </c>
      <c r="J281" s="32">
        <v>0</v>
      </c>
      <c r="L281" s="51">
        <v>0</v>
      </c>
      <c r="M281">
        <v>0</v>
      </c>
      <c r="N281" s="32"/>
      <c r="O281" s="32"/>
    </row>
    <row r="282" spans="1:15" x14ac:dyDescent="0.5">
      <c r="A282" s="64" t="str">
        <f>IF(ISBLANK(Census!C53),(""),(INT(YEARFRAC(Census!C53,'Request Form'!$E$11,1))))</f>
        <v/>
      </c>
      <c r="B282" s="34" t="str">
        <f ca="1">IF(ISBLANK(Census!C53),(""),(INT(YEARFRAC(Census!C53,TODAY(),1))))</f>
        <v/>
      </c>
      <c r="C282" s="51" t="str">
        <v/>
      </c>
      <c r="D282" s="51"/>
      <c r="E282" s="51"/>
      <c r="F282" s="51">
        <v>0</v>
      </c>
      <c r="G282" s="32">
        <v>0</v>
      </c>
      <c r="H282" s="32">
        <v>0</v>
      </c>
      <c r="I282" s="32">
        <v>0</v>
      </c>
      <c r="J282" s="32">
        <v>0</v>
      </c>
      <c r="L282" s="51">
        <v>0</v>
      </c>
      <c r="M282">
        <v>0</v>
      </c>
      <c r="N282" s="32"/>
      <c r="O282" s="32"/>
    </row>
    <row r="283" spans="1:15" x14ac:dyDescent="0.5">
      <c r="A283" s="64" t="str">
        <f>IF(ISBLANK(Census!C54),(""),(INT(YEARFRAC(Census!C54,'Request Form'!$E$11,1))))</f>
        <v/>
      </c>
      <c r="B283" s="34" t="str">
        <f ca="1">IF(ISBLANK(Census!C54),(""),(INT(YEARFRAC(Census!C54,TODAY(),1))))</f>
        <v/>
      </c>
      <c r="C283" s="51" t="str">
        <v/>
      </c>
      <c r="D283" s="51"/>
      <c r="E283" s="51"/>
      <c r="F283" s="51">
        <v>0</v>
      </c>
      <c r="G283" s="32">
        <v>0</v>
      </c>
      <c r="H283" s="32">
        <v>0</v>
      </c>
      <c r="I283" s="32">
        <v>0</v>
      </c>
      <c r="J283" s="32">
        <v>0</v>
      </c>
      <c r="L283" s="51">
        <v>0</v>
      </c>
      <c r="M283">
        <v>0</v>
      </c>
      <c r="N283" s="32"/>
      <c r="O283" s="32"/>
    </row>
    <row r="284" spans="1:15" x14ac:dyDescent="0.5">
      <c r="A284" s="64" t="str">
        <f>IF(ISBLANK(Census!C55),(""),(INT(YEARFRAC(Census!C55,'Request Form'!$E$11,1))))</f>
        <v/>
      </c>
      <c r="B284" s="34" t="str">
        <f ca="1">IF(ISBLANK(Census!C55),(""),(INT(YEARFRAC(Census!C55,TODAY(),1))))</f>
        <v/>
      </c>
      <c r="C284" s="51" t="str">
        <v/>
      </c>
      <c r="D284" s="51"/>
      <c r="E284" s="51"/>
      <c r="F284" s="51">
        <v>0</v>
      </c>
      <c r="G284" s="32">
        <v>0</v>
      </c>
      <c r="H284" s="32">
        <v>0</v>
      </c>
      <c r="I284" s="32">
        <v>0</v>
      </c>
      <c r="J284" s="32">
        <v>0</v>
      </c>
      <c r="L284" s="51">
        <v>0</v>
      </c>
      <c r="M284">
        <v>0</v>
      </c>
      <c r="N284" s="32"/>
      <c r="O284" s="32"/>
    </row>
    <row r="285" spans="1:15" x14ac:dyDescent="0.5">
      <c r="A285" s="64" t="str">
        <f>IF(ISBLANK(Census!C56),(""),(INT(YEARFRAC(Census!C56,'Request Form'!$E$11,1))))</f>
        <v/>
      </c>
      <c r="B285" s="34" t="str">
        <f ca="1">IF(ISBLANK(Census!C56),(""),(INT(YEARFRAC(Census!C56,TODAY(),1))))</f>
        <v/>
      </c>
      <c r="C285" s="51" t="str">
        <v/>
      </c>
      <c r="D285" s="51"/>
      <c r="E285" s="51"/>
      <c r="F285" s="51">
        <v>0</v>
      </c>
      <c r="G285" s="32">
        <v>0</v>
      </c>
      <c r="H285" s="32">
        <v>0</v>
      </c>
      <c r="I285" s="32">
        <v>0</v>
      </c>
      <c r="J285" s="32">
        <v>0</v>
      </c>
      <c r="L285" s="51">
        <v>0</v>
      </c>
      <c r="M285">
        <v>0</v>
      </c>
      <c r="N285" s="32"/>
      <c r="O285" s="32"/>
    </row>
    <row r="286" spans="1:15" x14ac:dyDescent="0.5">
      <c r="A286" s="64" t="str">
        <f>IF(ISBLANK(Census!C57),(""),(INT(YEARFRAC(Census!C57,'Request Form'!$E$11,1))))</f>
        <v/>
      </c>
      <c r="B286" s="34" t="str">
        <f ca="1">IF(ISBLANK(Census!C57),(""),(INT(YEARFRAC(Census!C57,TODAY(),1))))</f>
        <v/>
      </c>
      <c r="C286" s="51" t="str">
        <v/>
      </c>
      <c r="D286" s="51"/>
      <c r="E286" s="51"/>
      <c r="F286" s="51">
        <v>0</v>
      </c>
      <c r="G286" s="32">
        <v>0</v>
      </c>
      <c r="H286" s="32">
        <v>0</v>
      </c>
      <c r="I286" s="32">
        <v>0</v>
      </c>
      <c r="J286" s="32">
        <v>0</v>
      </c>
      <c r="L286" s="51">
        <v>0</v>
      </c>
      <c r="M286">
        <v>0</v>
      </c>
      <c r="N286" s="32"/>
      <c r="O286" s="32"/>
    </row>
    <row r="287" spans="1:15" x14ac:dyDescent="0.5">
      <c r="A287" s="64" t="str">
        <f>IF(ISBLANK(Census!C58),(""),(INT(YEARFRAC(Census!C58,'Request Form'!$E$11,1))))</f>
        <v/>
      </c>
      <c r="B287" s="34" t="str">
        <f ca="1">IF(ISBLANK(Census!C58),(""),(INT(YEARFRAC(Census!C58,TODAY(),1))))</f>
        <v/>
      </c>
      <c r="C287" s="51" t="str">
        <v/>
      </c>
      <c r="D287" s="51"/>
      <c r="E287" s="51"/>
      <c r="F287" s="51">
        <v>0</v>
      </c>
      <c r="G287" s="32">
        <v>0</v>
      </c>
      <c r="H287" s="32">
        <v>0</v>
      </c>
      <c r="I287" s="32">
        <v>0</v>
      </c>
      <c r="J287" s="32">
        <v>0</v>
      </c>
      <c r="L287" s="51">
        <v>0</v>
      </c>
      <c r="M287">
        <v>0</v>
      </c>
      <c r="N287" s="32"/>
      <c r="O287" s="32"/>
    </row>
    <row r="288" spans="1:15" x14ac:dyDescent="0.5">
      <c r="A288" s="64" t="str">
        <f>IF(ISBLANK(Census!C59),(""),(INT(YEARFRAC(Census!C59,'Request Form'!$E$11,1))))</f>
        <v/>
      </c>
      <c r="B288" s="34" t="str">
        <f ca="1">IF(ISBLANK(Census!C59),(""),(INT(YEARFRAC(Census!C59,TODAY(),1))))</f>
        <v/>
      </c>
      <c r="C288" s="51" t="str">
        <v/>
      </c>
      <c r="D288" s="51"/>
      <c r="E288" s="51"/>
      <c r="F288" s="51">
        <v>0</v>
      </c>
      <c r="G288" s="32">
        <v>0</v>
      </c>
      <c r="H288" s="32">
        <v>0</v>
      </c>
      <c r="I288" s="32">
        <v>0</v>
      </c>
      <c r="J288" s="32">
        <v>0</v>
      </c>
      <c r="L288" s="51">
        <v>0</v>
      </c>
      <c r="M288">
        <v>0</v>
      </c>
      <c r="N288" s="32"/>
      <c r="O288" s="32"/>
    </row>
    <row r="289" spans="1:15" x14ac:dyDescent="0.5">
      <c r="A289" s="64" t="str">
        <f>IF(ISBLANK(Census!C60),(""),(INT(YEARFRAC(Census!C60,'Request Form'!$E$11,1))))</f>
        <v/>
      </c>
      <c r="B289" s="34" t="str">
        <f ca="1">IF(ISBLANK(Census!C60),(""),(INT(YEARFRAC(Census!C60,TODAY(),1))))</f>
        <v/>
      </c>
      <c r="C289" s="51" t="str">
        <v/>
      </c>
      <c r="D289" s="51"/>
      <c r="E289" s="51"/>
      <c r="F289" s="51">
        <v>0</v>
      </c>
      <c r="G289" s="32">
        <v>0</v>
      </c>
      <c r="H289" s="32">
        <v>0</v>
      </c>
      <c r="I289" s="32">
        <v>0</v>
      </c>
      <c r="J289" s="32">
        <v>0</v>
      </c>
      <c r="L289" s="51">
        <v>0</v>
      </c>
      <c r="M289">
        <v>0</v>
      </c>
      <c r="N289" s="32"/>
      <c r="O289" s="32"/>
    </row>
    <row r="290" spans="1:15" x14ac:dyDescent="0.5">
      <c r="A290" s="64" t="str">
        <f>IF(ISBLANK(Census!C61),(""),(INT(YEARFRAC(Census!C61,'Request Form'!$E$11,1))))</f>
        <v/>
      </c>
      <c r="B290" s="34" t="str">
        <f ca="1">IF(ISBLANK(Census!C61),(""),(INT(YEARFRAC(Census!C61,TODAY(),1))))</f>
        <v/>
      </c>
      <c r="C290" s="51" t="str">
        <v/>
      </c>
      <c r="D290" s="51"/>
      <c r="E290" s="51"/>
      <c r="F290" s="51">
        <v>0</v>
      </c>
      <c r="G290" s="32">
        <v>0</v>
      </c>
      <c r="H290" s="32">
        <v>0</v>
      </c>
      <c r="I290" s="32">
        <v>0</v>
      </c>
      <c r="J290" s="32">
        <v>0</v>
      </c>
      <c r="L290" s="51">
        <v>0</v>
      </c>
      <c r="M290">
        <v>0</v>
      </c>
      <c r="N290" s="32"/>
      <c r="O290" s="32"/>
    </row>
    <row r="291" spans="1:15" x14ac:dyDescent="0.5">
      <c r="A291" s="64" t="str">
        <f>IF(ISBLANK(Census!C62),(""),(INT(YEARFRAC(Census!C62,'Request Form'!$E$11,1))))</f>
        <v/>
      </c>
      <c r="B291" s="34" t="str">
        <f ca="1">IF(ISBLANK(Census!C62),(""),(INT(YEARFRAC(Census!C62,TODAY(),1))))</f>
        <v/>
      </c>
      <c r="C291" s="51" t="str">
        <v/>
      </c>
      <c r="D291" s="51"/>
      <c r="E291" s="51"/>
      <c r="F291" s="51">
        <v>0</v>
      </c>
      <c r="G291" s="32">
        <v>0</v>
      </c>
      <c r="H291" s="32">
        <v>0</v>
      </c>
      <c r="I291" s="32">
        <v>0</v>
      </c>
      <c r="J291" s="32">
        <v>0</v>
      </c>
      <c r="L291" s="51">
        <v>0</v>
      </c>
      <c r="M291">
        <v>0</v>
      </c>
      <c r="N291" s="32"/>
      <c r="O291" s="32"/>
    </row>
    <row r="292" spans="1:15" x14ac:dyDescent="0.5">
      <c r="A292" s="64" t="str">
        <f>IF(ISBLANK(Census!C63),(""),(INT(YEARFRAC(Census!C63,'Request Form'!$E$11,1))))</f>
        <v/>
      </c>
      <c r="B292" s="34" t="str">
        <f ca="1">IF(ISBLANK(Census!C63),(""),(INT(YEARFRAC(Census!C63,TODAY(),1))))</f>
        <v/>
      </c>
      <c r="C292" s="51" t="str">
        <v/>
      </c>
      <c r="D292" s="51"/>
      <c r="E292" s="51"/>
      <c r="F292" s="51">
        <v>0</v>
      </c>
      <c r="G292" s="32">
        <v>0</v>
      </c>
      <c r="H292" s="32">
        <v>0</v>
      </c>
      <c r="I292" s="32">
        <v>0</v>
      </c>
      <c r="J292" s="32">
        <v>0</v>
      </c>
      <c r="L292" s="51">
        <v>0</v>
      </c>
      <c r="M292">
        <v>0</v>
      </c>
      <c r="N292" s="32"/>
      <c r="O292" s="32"/>
    </row>
    <row r="293" spans="1:15" x14ac:dyDescent="0.5">
      <c r="A293" s="64" t="str">
        <f>IF(ISBLANK(Census!C64),(""),(INT(YEARFRAC(Census!C64,'Request Form'!$E$11,1))))</f>
        <v/>
      </c>
      <c r="B293" s="34" t="str">
        <f ca="1">IF(ISBLANK(Census!C64),(""),(INT(YEARFRAC(Census!C64,TODAY(),1))))</f>
        <v/>
      </c>
      <c r="C293" s="51" t="str">
        <v/>
      </c>
      <c r="D293" s="51"/>
      <c r="E293" s="51"/>
      <c r="F293" s="51">
        <v>0</v>
      </c>
      <c r="G293" s="32">
        <v>0</v>
      </c>
      <c r="H293" s="32">
        <v>0</v>
      </c>
      <c r="I293" s="32">
        <v>0</v>
      </c>
      <c r="J293" s="32">
        <v>0</v>
      </c>
      <c r="L293" s="51">
        <v>0</v>
      </c>
      <c r="M293">
        <v>0</v>
      </c>
      <c r="N293" s="32"/>
      <c r="O293" s="32"/>
    </row>
    <row r="294" spans="1:15" x14ac:dyDescent="0.5">
      <c r="A294" s="64" t="str">
        <f>IF(ISBLANK(Census!C65),(""),(INT(YEARFRAC(Census!C65,'Request Form'!$E$11,1))))</f>
        <v/>
      </c>
      <c r="B294" s="34" t="str">
        <f ca="1">IF(ISBLANK(Census!C65),(""),(INT(YEARFRAC(Census!C65,TODAY(),1))))</f>
        <v/>
      </c>
      <c r="C294" s="51" t="str">
        <v/>
      </c>
      <c r="D294" s="51"/>
      <c r="E294" s="51"/>
      <c r="F294" s="51">
        <v>0</v>
      </c>
      <c r="G294" s="32">
        <v>0</v>
      </c>
      <c r="H294" s="32">
        <v>0</v>
      </c>
      <c r="I294" s="32">
        <v>0</v>
      </c>
      <c r="J294" s="32">
        <v>0</v>
      </c>
      <c r="L294" s="51">
        <v>0</v>
      </c>
      <c r="M294">
        <v>0</v>
      </c>
      <c r="N294" s="32"/>
      <c r="O294" s="32"/>
    </row>
    <row r="295" spans="1:15" x14ac:dyDescent="0.5">
      <c r="A295" s="64" t="str">
        <f>IF(ISBLANK(Census!C66),(""),(INT(YEARFRAC(Census!C66,'Request Form'!$E$11,1))))</f>
        <v/>
      </c>
      <c r="B295" s="34" t="str">
        <f ca="1">IF(ISBLANK(Census!C66),(""),(INT(YEARFRAC(Census!C66,TODAY(),1))))</f>
        <v/>
      </c>
      <c r="C295" s="51" t="str">
        <v/>
      </c>
      <c r="D295" s="51"/>
      <c r="E295" s="51"/>
      <c r="F295" s="51">
        <v>0</v>
      </c>
      <c r="G295" s="32">
        <v>0</v>
      </c>
      <c r="H295" s="32">
        <v>0</v>
      </c>
      <c r="I295" s="32">
        <v>0</v>
      </c>
      <c r="J295" s="32">
        <v>0</v>
      </c>
      <c r="L295" s="51">
        <v>0</v>
      </c>
      <c r="M295">
        <v>0</v>
      </c>
      <c r="N295" s="32"/>
      <c r="O295" s="32"/>
    </row>
    <row r="296" spans="1:15" x14ac:dyDescent="0.5">
      <c r="A296" s="64" t="str">
        <f>IF(ISBLANK(Census!C67),(""),(INT(YEARFRAC(Census!C67,'Request Form'!$E$11,1))))</f>
        <v/>
      </c>
      <c r="B296" s="34" t="str">
        <f ca="1">IF(ISBLANK(Census!C67),(""),(INT(YEARFRAC(Census!C67,TODAY(),1))))</f>
        <v/>
      </c>
      <c r="C296" s="51" t="str">
        <v/>
      </c>
      <c r="D296" s="51"/>
      <c r="E296" s="51"/>
      <c r="F296" s="51">
        <v>0</v>
      </c>
      <c r="G296" s="32">
        <v>0</v>
      </c>
      <c r="H296" s="32">
        <v>0</v>
      </c>
      <c r="I296" s="32">
        <v>0</v>
      </c>
      <c r="J296" s="32">
        <v>0</v>
      </c>
      <c r="L296" s="51">
        <v>0</v>
      </c>
      <c r="M296">
        <v>0</v>
      </c>
      <c r="N296" s="32"/>
      <c r="O296" s="32"/>
    </row>
    <row r="297" spans="1:15" x14ac:dyDescent="0.5">
      <c r="A297" s="64" t="str">
        <f>IF(ISBLANK(Census!C68),(""),(INT(YEARFRAC(Census!C68,'Request Form'!$E$11,1))))</f>
        <v/>
      </c>
      <c r="B297" s="34" t="str">
        <f ca="1">IF(ISBLANK(Census!C68),(""),(INT(YEARFRAC(Census!C68,TODAY(),1))))</f>
        <v/>
      </c>
      <c r="C297" s="51" t="str">
        <v/>
      </c>
      <c r="D297" s="51"/>
      <c r="E297" s="51"/>
      <c r="F297" s="51">
        <v>0</v>
      </c>
      <c r="G297" s="32">
        <v>0</v>
      </c>
      <c r="H297" s="32">
        <v>0</v>
      </c>
      <c r="I297" s="32">
        <v>0</v>
      </c>
      <c r="J297" s="32">
        <v>0</v>
      </c>
      <c r="L297" s="51">
        <v>0</v>
      </c>
      <c r="M297">
        <v>0</v>
      </c>
      <c r="N297" s="32"/>
      <c r="O297" s="32"/>
    </row>
    <row r="298" spans="1:15" x14ac:dyDescent="0.5">
      <c r="A298" s="64" t="str">
        <f>IF(ISBLANK(Census!C69),(""),(INT(YEARFRAC(Census!C69,'Request Form'!$E$11,1))))</f>
        <v/>
      </c>
      <c r="B298" s="34" t="str">
        <f ca="1">IF(ISBLANK(Census!C69),(""),(INT(YEARFRAC(Census!C69,TODAY(),1))))</f>
        <v/>
      </c>
      <c r="C298" s="51" t="str">
        <v/>
      </c>
      <c r="D298" s="51"/>
      <c r="E298" s="51"/>
      <c r="F298" s="51">
        <v>0</v>
      </c>
      <c r="G298" s="32">
        <v>0</v>
      </c>
      <c r="H298" s="32">
        <v>0</v>
      </c>
      <c r="I298" s="32">
        <v>0</v>
      </c>
      <c r="J298" s="32">
        <v>0</v>
      </c>
      <c r="L298" s="51">
        <v>0</v>
      </c>
      <c r="M298">
        <v>0</v>
      </c>
      <c r="N298" s="32"/>
      <c r="O298" s="32"/>
    </row>
    <row r="299" spans="1:15" x14ac:dyDescent="0.5">
      <c r="A299" s="64" t="str">
        <f>IF(ISBLANK(Census!C70),(""),(INT(YEARFRAC(Census!C70,'Request Form'!$E$11,1))))</f>
        <v/>
      </c>
      <c r="B299" s="34" t="str">
        <f ca="1">IF(ISBLANK(Census!C70),(""),(INT(YEARFRAC(Census!C70,TODAY(),1))))</f>
        <v/>
      </c>
      <c r="C299" s="51" t="str">
        <v/>
      </c>
      <c r="D299" s="51"/>
      <c r="E299" s="51"/>
      <c r="F299" s="51">
        <v>0</v>
      </c>
      <c r="G299" s="32">
        <v>0</v>
      </c>
      <c r="H299" s="32">
        <v>0</v>
      </c>
      <c r="I299" s="32">
        <v>0</v>
      </c>
      <c r="J299" s="32">
        <v>0</v>
      </c>
      <c r="L299" s="51">
        <v>0</v>
      </c>
      <c r="M299">
        <v>0</v>
      </c>
      <c r="N299" s="32"/>
      <c r="O299" s="32"/>
    </row>
    <row r="300" spans="1:15" x14ac:dyDescent="0.5">
      <c r="A300" s="64" t="str">
        <f>IF(ISBLANK(Census!C71),(""),(INT(YEARFRAC(Census!C71,'Request Form'!$E$11,1))))</f>
        <v/>
      </c>
      <c r="B300" s="34" t="str">
        <f ca="1">IF(ISBLANK(Census!C71),(""),(INT(YEARFRAC(Census!C71,TODAY(),1))))</f>
        <v/>
      </c>
      <c r="C300" s="51" t="str">
        <v/>
      </c>
      <c r="D300" s="51"/>
      <c r="E300" s="51"/>
      <c r="F300" s="51">
        <v>0</v>
      </c>
      <c r="G300" s="32">
        <v>0</v>
      </c>
      <c r="H300" s="32">
        <v>0</v>
      </c>
      <c r="I300" s="32">
        <v>0</v>
      </c>
      <c r="J300" s="32">
        <v>0</v>
      </c>
      <c r="L300" s="51">
        <v>0</v>
      </c>
      <c r="M300">
        <v>0</v>
      </c>
      <c r="N300" s="32"/>
      <c r="O300" s="32"/>
    </row>
    <row r="301" spans="1:15" x14ac:dyDescent="0.5">
      <c r="A301" s="64" t="str">
        <f>IF(ISBLANK(Census!C72),(""),(INT(YEARFRAC(Census!C72,'Request Form'!$E$11,1))))</f>
        <v/>
      </c>
      <c r="B301" s="34" t="str">
        <f ca="1">IF(ISBLANK(Census!C72),(""),(INT(YEARFRAC(Census!C72,TODAY(),1))))</f>
        <v/>
      </c>
      <c r="C301" s="51" t="str">
        <v/>
      </c>
      <c r="D301" s="51"/>
      <c r="E301" s="51"/>
      <c r="F301" s="51">
        <v>0</v>
      </c>
      <c r="G301" s="32">
        <v>0</v>
      </c>
      <c r="H301" s="32">
        <v>0</v>
      </c>
      <c r="I301" s="32">
        <v>0</v>
      </c>
      <c r="J301" s="32">
        <v>0</v>
      </c>
      <c r="L301" s="51">
        <v>0</v>
      </c>
      <c r="M301">
        <v>0</v>
      </c>
      <c r="N301" s="32"/>
      <c r="O301" s="32"/>
    </row>
    <row r="302" spans="1:15" x14ac:dyDescent="0.5">
      <c r="A302" s="64" t="str">
        <f>IF(ISBLANK(Census!C73),(""),(INT(YEARFRAC(Census!C73,'Request Form'!$E$11,1))))</f>
        <v/>
      </c>
      <c r="B302" s="34" t="str">
        <f ca="1">IF(ISBLANK(Census!C73),(""),(INT(YEARFRAC(Census!C73,TODAY(),1))))</f>
        <v/>
      </c>
      <c r="C302" s="51" t="str">
        <v/>
      </c>
      <c r="D302" s="51"/>
      <c r="E302" s="51"/>
      <c r="F302" s="51">
        <v>0</v>
      </c>
      <c r="G302" s="32">
        <v>0</v>
      </c>
      <c r="H302" s="32">
        <v>0</v>
      </c>
      <c r="I302" s="32">
        <v>0</v>
      </c>
      <c r="J302" s="32">
        <v>0</v>
      </c>
      <c r="L302" s="51">
        <v>0</v>
      </c>
      <c r="M302">
        <v>0</v>
      </c>
      <c r="N302" s="32"/>
      <c r="O302" s="32"/>
    </row>
    <row r="303" spans="1:15" x14ac:dyDescent="0.5">
      <c r="A303" s="64" t="str">
        <f>IF(ISBLANK(Census!C74),(""),(INT(YEARFRAC(Census!C74,'Request Form'!$E$11,1))))</f>
        <v/>
      </c>
      <c r="B303" s="34" t="str">
        <f ca="1">IF(ISBLANK(Census!C74),(""),(INT(YEARFRAC(Census!C74,TODAY(),1))))</f>
        <v/>
      </c>
      <c r="C303" s="51" t="str">
        <v/>
      </c>
      <c r="D303" s="51"/>
      <c r="E303" s="51"/>
      <c r="F303" s="51">
        <v>0</v>
      </c>
      <c r="G303" s="32">
        <v>0</v>
      </c>
      <c r="H303" s="32">
        <v>0</v>
      </c>
      <c r="I303" s="32">
        <v>0</v>
      </c>
      <c r="J303" s="32">
        <v>0</v>
      </c>
      <c r="L303" s="51">
        <v>0</v>
      </c>
      <c r="M303">
        <v>0</v>
      </c>
      <c r="N303" s="32"/>
      <c r="O303" s="32"/>
    </row>
    <row r="304" spans="1:15" x14ac:dyDescent="0.5">
      <c r="A304" s="64" t="str">
        <f>IF(ISBLANK(Census!C75),(""),(INT(YEARFRAC(Census!C75,'Request Form'!$E$11,1))))</f>
        <v/>
      </c>
      <c r="B304" s="34" t="str">
        <f ca="1">IF(ISBLANK(Census!C75),(""),(INT(YEARFRAC(Census!C75,TODAY(),1))))</f>
        <v/>
      </c>
      <c r="C304" s="51" t="str">
        <v/>
      </c>
      <c r="D304" s="51"/>
      <c r="E304" s="51"/>
      <c r="F304" s="51">
        <v>0</v>
      </c>
      <c r="G304" s="32">
        <v>0</v>
      </c>
      <c r="H304" s="32">
        <v>0</v>
      </c>
      <c r="I304" s="32">
        <v>0</v>
      </c>
      <c r="J304" s="32">
        <v>0</v>
      </c>
      <c r="L304" s="51">
        <v>0</v>
      </c>
      <c r="M304">
        <v>0</v>
      </c>
      <c r="N304" s="32"/>
      <c r="O304" s="32"/>
    </row>
    <row r="305" spans="1:15" x14ac:dyDescent="0.5">
      <c r="A305" s="64" t="str">
        <f>IF(ISBLANK(Census!C76),(""),(INT(YEARFRAC(Census!C76,'Request Form'!$E$11,1))))</f>
        <v/>
      </c>
      <c r="B305" s="34" t="str">
        <f ca="1">IF(ISBLANK(Census!C76),(""),(INT(YEARFRAC(Census!C76,TODAY(),1))))</f>
        <v/>
      </c>
      <c r="C305" s="51" t="str">
        <v/>
      </c>
      <c r="D305" s="51"/>
      <c r="E305" s="51"/>
      <c r="F305" s="51">
        <v>0</v>
      </c>
      <c r="G305" s="32">
        <v>0</v>
      </c>
      <c r="H305" s="32">
        <v>0</v>
      </c>
      <c r="I305" s="32">
        <v>0</v>
      </c>
      <c r="J305" s="32">
        <v>0</v>
      </c>
      <c r="L305" s="51">
        <v>0</v>
      </c>
      <c r="M305">
        <v>0</v>
      </c>
      <c r="N305" s="32"/>
      <c r="O305" s="32"/>
    </row>
    <row r="306" spans="1:15" x14ac:dyDescent="0.5">
      <c r="A306" s="64" t="str">
        <f>IF(ISBLANK(Census!C77),(""),(INT(YEARFRAC(Census!C77,'Request Form'!$E$11,1))))</f>
        <v/>
      </c>
      <c r="B306" s="34" t="str">
        <f ca="1">IF(ISBLANK(Census!C77),(""),(INT(YEARFRAC(Census!C77,TODAY(),1))))</f>
        <v/>
      </c>
      <c r="C306" s="51" t="str">
        <v/>
      </c>
      <c r="D306" s="51"/>
      <c r="E306" s="51"/>
      <c r="F306" s="51">
        <v>0</v>
      </c>
      <c r="G306" s="32">
        <v>0</v>
      </c>
      <c r="H306" s="32">
        <v>0</v>
      </c>
      <c r="I306" s="32">
        <v>0</v>
      </c>
      <c r="J306" s="32">
        <v>0</v>
      </c>
      <c r="L306" s="51">
        <v>0</v>
      </c>
      <c r="M306">
        <v>0</v>
      </c>
      <c r="N306" s="32"/>
      <c r="O306" s="32"/>
    </row>
    <row r="307" spans="1:15" x14ac:dyDescent="0.5">
      <c r="A307" s="64" t="str">
        <f>IF(ISBLANK(Census!C78),(""),(INT(YEARFRAC(Census!C78,'Request Form'!$E$11,1))))</f>
        <v/>
      </c>
      <c r="B307" s="34" t="str">
        <f ca="1">IF(ISBLANK(Census!C78),(""),(INT(YEARFRAC(Census!C78,TODAY(),1))))</f>
        <v/>
      </c>
      <c r="C307" s="51" t="str">
        <v/>
      </c>
      <c r="D307" s="51"/>
      <c r="E307" s="51"/>
      <c r="F307" s="51">
        <v>0</v>
      </c>
      <c r="G307" s="32">
        <v>0</v>
      </c>
      <c r="H307" s="32">
        <v>0</v>
      </c>
      <c r="I307" s="32">
        <v>0</v>
      </c>
      <c r="J307" s="32">
        <v>0</v>
      </c>
      <c r="L307" s="51">
        <v>0</v>
      </c>
      <c r="M307">
        <v>0</v>
      </c>
      <c r="N307" s="32"/>
      <c r="O307" s="32"/>
    </row>
    <row r="308" spans="1:15" x14ac:dyDescent="0.5">
      <c r="A308" s="64" t="str">
        <f>IF(ISBLANK(Census!C79),(""),(INT(YEARFRAC(Census!C79,'Request Form'!$E$11,1))))</f>
        <v/>
      </c>
      <c r="B308" s="34" t="str">
        <f ca="1">IF(ISBLANK(Census!C79),(""),(INT(YEARFRAC(Census!C79,TODAY(),1))))</f>
        <v/>
      </c>
      <c r="C308" s="51" t="str">
        <v/>
      </c>
      <c r="D308" s="51"/>
      <c r="E308" s="51"/>
      <c r="F308" s="51">
        <v>0</v>
      </c>
      <c r="G308" s="32">
        <v>0</v>
      </c>
      <c r="H308" s="32">
        <v>0</v>
      </c>
      <c r="I308" s="32">
        <v>0</v>
      </c>
      <c r="J308" s="32">
        <v>0</v>
      </c>
      <c r="L308" s="51">
        <v>0</v>
      </c>
      <c r="M308">
        <v>0</v>
      </c>
      <c r="N308" s="32"/>
      <c r="O308" s="32"/>
    </row>
    <row r="309" spans="1:15" x14ac:dyDescent="0.5">
      <c r="A309" s="64" t="str">
        <f>IF(ISBLANK(Census!C80),(""),(INT(YEARFRAC(Census!C80,'Request Form'!$E$11,1))))</f>
        <v/>
      </c>
      <c r="B309" s="34" t="str">
        <f ca="1">IF(ISBLANK(Census!C80),(""),(INT(YEARFRAC(Census!C80,TODAY(),1))))</f>
        <v/>
      </c>
      <c r="C309" s="51" t="str">
        <v/>
      </c>
      <c r="D309" s="51"/>
      <c r="E309" s="51"/>
      <c r="F309" s="51">
        <v>0</v>
      </c>
      <c r="G309" s="32">
        <v>0</v>
      </c>
      <c r="H309" s="32">
        <v>0</v>
      </c>
      <c r="I309" s="32">
        <v>0</v>
      </c>
      <c r="J309" s="32">
        <v>0</v>
      </c>
      <c r="L309" s="51">
        <v>0</v>
      </c>
      <c r="M309">
        <v>0</v>
      </c>
      <c r="N309" s="32"/>
      <c r="O309" s="32"/>
    </row>
    <row r="310" spans="1:15" x14ac:dyDescent="0.5">
      <c r="A310" s="64" t="str">
        <f>IF(ISBLANK(Census!C81),(""),(INT(YEARFRAC(Census!C81,'Request Form'!$E$11,1))))</f>
        <v/>
      </c>
      <c r="B310" s="34" t="str">
        <f ca="1">IF(ISBLANK(Census!C81),(""),(INT(YEARFRAC(Census!C81,TODAY(),1))))</f>
        <v/>
      </c>
      <c r="C310" s="51" t="str">
        <v/>
      </c>
      <c r="D310" s="51"/>
      <c r="E310" s="51"/>
      <c r="F310" s="51">
        <v>0</v>
      </c>
      <c r="G310" s="32">
        <v>0</v>
      </c>
      <c r="H310" s="32">
        <v>0</v>
      </c>
      <c r="I310" s="32">
        <v>0</v>
      </c>
      <c r="J310" s="32">
        <v>0</v>
      </c>
      <c r="L310" s="51">
        <v>0</v>
      </c>
      <c r="M310">
        <v>0</v>
      </c>
      <c r="N310" s="32"/>
      <c r="O310" s="32"/>
    </row>
    <row r="311" spans="1:15" x14ac:dyDescent="0.5">
      <c r="A311" s="64" t="str">
        <f>IF(ISBLANK(Census!C82),(""),(INT(YEARFRAC(Census!C82,'Request Form'!$E$11,1))))</f>
        <v/>
      </c>
      <c r="B311" s="34" t="str">
        <f ca="1">IF(ISBLANK(Census!C82),(""),(INT(YEARFRAC(Census!C82,TODAY(),1))))</f>
        <v/>
      </c>
      <c r="C311" s="51" t="str">
        <v/>
      </c>
      <c r="D311" s="51"/>
      <c r="E311" s="51"/>
      <c r="F311" s="51">
        <v>0</v>
      </c>
      <c r="G311" s="32">
        <v>0</v>
      </c>
      <c r="H311" s="32">
        <v>0</v>
      </c>
      <c r="I311" s="32">
        <v>0</v>
      </c>
      <c r="J311" s="32">
        <v>0</v>
      </c>
      <c r="L311" s="51">
        <v>0</v>
      </c>
      <c r="M311">
        <v>0</v>
      </c>
      <c r="N311" s="32"/>
      <c r="O311" s="32"/>
    </row>
    <row r="312" spans="1:15" x14ac:dyDescent="0.5">
      <c r="A312" s="64" t="str">
        <f>IF(ISBLANK(Census!C83),(""),(INT(YEARFRAC(Census!C83,'Request Form'!$E$11,1))))</f>
        <v/>
      </c>
      <c r="B312" s="34" t="str">
        <f ca="1">IF(ISBLANK(Census!C83),(""),(INT(YEARFRAC(Census!C83,TODAY(),1))))</f>
        <v/>
      </c>
      <c r="C312" s="51" t="str">
        <v/>
      </c>
      <c r="D312" s="51"/>
      <c r="E312" s="51"/>
      <c r="F312" s="51">
        <v>0</v>
      </c>
      <c r="G312" s="32">
        <v>0</v>
      </c>
      <c r="H312" s="32">
        <v>0</v>
      </c>
      <c r="I312" s="32">
        <v>0</v>
      </c>
      <c r="J312" s="32">
        <v>0</v>
      </c>
      <c r="L312" s="51">
        <v>0</v>
      </c>
      <c r="M312">
        <v>0</v>
      </c>
      <c r="N312" s="32"/>
      <c r="O312" s="32"/>
    </row>
    <row r="313" spans="1:15" x14ac:dyDescent="0.5">
      <c r="A313" s="64" t="str">
        <f>IF(ISBLANK(Census!C84),(""),(INT(YEARFRAC(Census!C84,'Request Form'!$E$11,1))))</f>
        <v/>
      </c>
      <c r="B313" s="34" t="str">
        <f ca="1">IF(ISBLANK(Census!C84),(""),(INT(YEARFRAC(Census!C84,TODAY(),1))))</f>
        <v/>
      </c>
      <c r="C313" s="51" t="str">
        <v/>
      </c>
      <c r="D313" s="51"/>
      <c r="E313" s="51"/>
      <c r="F313" s="51">
        <v>0</v>
      </c>
      <c r="G313" s="32">
        <v>0</v>
      </c>
      <c r="H313" s="32">
        <v>0</v>
      </c>
      <c r="I313" s="32">
        <v>0</v>
      </c>
      <c r="J313" s="32">
        <v>0</v>
      </c>
      <c r="L313" s="51">
        <v>0</v>
      </c>
      <c r="M313">
        <v>0</v>
      </c>
      <c r="N313" s="32"/>
      <c r="O313" s="32"/>
    </row>
    <row r="314" spans="1:15" x14ac:dyDescent="0.5">
      <c r="A314" s="64" t="str">
        <f>IF(ISBLANK(Census!C85),(""),(INT(YEARFRAC(Census!C85,'Request Form'!$E$11,1))))</f>
        <v/>
      </c>
      <c r="B314" s="34" t="str">
        <f ca="1">IF(ISBLANK(Census!C85),(""),(INT(YEARFRAC(Census!C85,TODAY(),1))))</f>
        <v/>
      </c>
      <c r="C314" s="51" t="str">
        <v/>
      </c>
      <c r="D314" s="51"/>
      <c r="E314" s="51"/>
      <c r="F314" s="51">
        <v>0</v>
      </c>
      <c r="G314" s="32">
        <v>0</v>
      </c>
      <c r="H314" s="32">
        <v>0</v>
      </c>
      <c r="I314" s="32">
        <v>0</v>
      </c>
      <c r="J314" s="32">
        <v>0</v>
      </c>
      <c r="L314" s="51">
        <v>0</v>
      </c>
      <c r="M314">
        <v>0</v>
      </c>
      <c r="N314" s="32"/>
      <c r="O314" s="32"/>
    </row>
    <row r="315" spans="1:15" x14ac:dyDescent="0.5">
      <c r="A315" s="64" t="str">
        <f>IF(ISBLANK(Census!C86),(""),(INT(YEARFRAC(Census!C86,'Request Form'!$E$11,1))))</f>
        <v/>
      </c>
      <c r="B315" s="34" t="str">
        <f ca="1">IF(ISBLANK(Census!C86),(""),(INT(YEARFRAC(Census!C86,TODAY(),1))))</f>
        <v/>
      </c>
      <c r="C315" s="51" t="str">
        <v/>
      </c>
      <c r="D315" s="51"/>
      <c r="E315" s="51"/>
      <c r="F315" s="51">
        <v>0</v>
      </c>
      <c r="G315" s="32">
        <v>0</v>
      </c>
      <c r="H315" s="32">
        <v>0</v>
      </c>
      <c r="I315" s="32">
        <v>0</v>
      </c>
      <c r="J315" s="32">
        <v>0</v>
      </c>
      <c r="L315" s="51">
        <v>0</v>
      </c>
      <c r="M315">
        <v>0</v>
      </c>
      <c r="N315" s="32"/>
      <c r="O315" s="32"/>
    </row>
    <row r="316" spans="1:15" x14ac:dyDescent="0.5">
      <c r="A316" s="64" t="str">
        <f>IF(ISBLANK(Census!C87),(""),(INT(YEARFRAC(Census!C87,'Request Form'!$E$11,1))))</f>
        <v/>
      </c>
      <c r="B316" s="34" t="str">
        <f ca="1">IF(ISBLANK(Census!C87),(""),(INT(YEARFRAC(Census!C87,TODAY(),1))))</f>
        <v/>
      </c>
      <c r="C316" s="51" t="str">
        <v/>
      </c>
      <c r="D316" s="51"/>
      <c r="E316" s="51"/>
      <c r="F316" s="51">
        <v>0</v>
      </c>
      <c r="G316" s="32">
        <v>0</v>
      </c>
      <c r="H316" s="32">
        <v>0</v>
      </c>
      <c r="I316" s="32">
        <v>0</v>
      </c>
      <c r="J316" s="32">
        <v>0</v>
      </c>
      <c r="L316" s="51">
        <v>0</v>
      </c>
      <c r="M316">
        <v>0</v>
      </c>
      <c r="N316" s="32"/>
      <c r="O316" s="32"/>
    </row>
    <row r="317" spans="1:15" x14ac:dyDescent="0.5">
      <c r="A317" s="64" t="str">
        <f>IF(ISBLANK(Census!C88),(""),(INT(YEARFRAC(Census!C88,'Request Form'!$E$11,1))))</f>
        <v/>
      </c>
      <c r="B317" s="34" t="str">
        <f ca="1">IF(ISBLANK(Census!C88),(""),(INT(YEARFRAC(Census!C88,TODAY(),1))))</f>
        <v/>
      </c>
      <c r="C317" s="51" t="str">
        <v/>
      </c>
      <c r="D317" s="51"/>
      <c r="E317" s="51"/>
      <c r="F317" s="51">
        <v>0</v>
      </c>
      <c r="G317" s="32">
        <v>0</v>
      </c>
      <c r="H317" s="32">
        <v>0</v>
      </c>
      <c r="I317" s="32">
        <v>0</v>
      </c>
      <c r="J317" s="32">
        <v>0</v>
      </c>
      <c r="L317" s="51">
        <v>0</v>
      </c>
      <c r="M317">
        <v>0</v>
      </c>
      <c r="N317" s="32"/>
      <c r="O317" s="32"/>
    </row>
    <row r="318" spans="1:15" x14ac:dyDescent="0.5">
      <c r="A318" s="64" t="str">
        <f>IF(ISBLANK(Census!C89),(""),(INT(YEARFRAC(Census!C89,'Request Form'!$E$11,1))))</f>
        <v/>
      </c>
      <c r="B318" s="34" t="str">
        <f ca="1">IF(ISBLANK(Census!C89),(""),(INT(YEARFRAC(Census!C89,TODAY(),1))))</f>
        <v/>
      </c>
      <c r="C318" s="51" t="str">
        <v/>
      </c>
      <c r="D318" s="51"/>
      <c r="E318" s="51"/>
      <c r="F318" s="51">
        <v>0</v>
      </c>
      <c r="G318" s="32">
        <v>0</v>
      </c>
      <c r="H318" s="32">
        <v>0</v>
      </c>
      <c r="I318" s="32">
        <v>0</v>
      </c>
      <c r="J318" s="32">
        <v>0</v>
      </c>
      <c r="L318" s="51">
        <v>0</v>
      </c>
      <c r="M318">
        <v>0</v>
      </c>
      <c r="N318" s="32"/>
      <c r="O318" s="32"/>
    </row>
    <row r="319" spans="1:15" x14ac:dyDescent="0.5">
      <c r="A319" s="64" t="str">
        <f>IF(ISBLANK(Census!C90),(""),(INT(YEARFRAC(Census!C90,'Request Form'!$E$11,1))))</f>
        <v/>
      </c>
      <c r="B319" s="34" t="str">
        <f ca="1">IF(ISBLANK(Census!C90),(""),(INT(YEARFRAC(Census!C90,TODAY(),1))))</f>
        <v/>
      </c>
      <c r="C319" s="51" t="str">
        <v/>
      </c>
      <c r="D319" s="51"/>
      <c r="E319" s="51"/>
      <c r="F319" s="51">
        <v>0</v>
      </c>
      <c r="G319" s="32">
        <v>0</v>
      </c>
      <c r="H319" s="32">
        <v>0</v>
      </c>
      <c r="I319" s="32">
        <v>0</v>
      </c>
      <c r="J319" s="32">
        <v>0</v>
      </c>
      <c r="L319" s="51">
        <v>0</v>
      </c>
      <c r="M319">
        <v>0</v>
      </c>
      <c r="N319" s="32"/>
      <c r="O319" s="32"/>
    </row>
    <row r="320" spans="1:15" x14ac:dyDescent="0.5">
      <c r="A320" s="64" t="str">
        <f>IF(ISBLANK(Census!C91),(""),(INT(YEARFRAC(Census!C91,'Request Form'!$E$11,1))))</f>
        <v/>
      </c>
      <c r="B320" s="34" t="str">
        <f ca="1">IF(ISBLANK(Census!C91),(""),(INT(YEARFRAC(Census!C91,TODAY(),1))))</f>
        <v/>
      </c>
      <c r="C320" s="51" t="str">
        <v/>
      </c>
      <c r="D320" s="51"/>
      <c r="E320" s="51"/>
      <c r="F320" s="51">
        <v>0</v>
      </c>
      <c r="G320" s="32">
        <v>0</v>
      </c>
      <c r="H320" s="32">
        <v>0</v>
      </c>
      <c r="I320" s="32">
        <v>0</v>
      </c>
      <c r="J320" s="32">
        <v>0</v>
      </c>
      <c r="L320" s="51">
        <v>0</v>
      </c>
      <c r="M320">
        <v>0</v>
      </c>
      <c r="N320" s="32"/>
      <c r="O320" s="32"/>
    </row>
    <row r="321" spans="1:15" x14ac:dyDescent="0.5">
      <c r="A321" s="64" t="str">
        <f>IF(ISBLANK(Census!C92),(""),(INT(YEARFRAC(Census!C92,'Request Form'!$E$11,1))))</f>
        <v/>
      </c>
      <c r="B321" s="34" t="str">
        <f ca="1">IF(ISBLANK(Census!C92),(""),(INT(YEARFRAC(Census!C92,TODAY(),1))))</f>
        <v/>
      </c>
      <c r="C321" s="51" t="str">
        <v/>
      </c>
      <c r="D321" s="51"/>
      <c r="E321" s="51"/>
      <c r="F321" s="51">
        <v>0</v>
      </c>
      <c r="G321" s="32">
        <v>0</v>
      </c>
      <c r="H321" s="32">
        <v>0</v>
      </c>
      <c r="I321" s="32">
        <v>0</v>
      </c>
      <c r="J321" s="32">
        <v>0</v>
      </c>
      <c r="L321" s="51">
        <v>0</v>
      </c>
      <c r="M321">
        <v>0</v>
      </c>
      <c r="N321" s="32"/>
      <c r="O321" s="32"/>
    </row>
    <row r="322" spans="1:15" x14ac:dyDescent="0.5">
      <c r="A322" s="64" t="str">
        <f>IF(ISBLANK(Census!C93),(""),(INT(YEARFRAC(Census!C93,'Request Form'!$E$11,1))))</f>
        <v/>
      </c>
      <c r="B322" s="34" t="str">
        <f ca="1">IF(ISBLANK(Census!C93),(""),(INT(YEARFRAC(Census!C93,TODAY(),1))))</f>
        <v/>
      </c>
      <c r="C322" s="51" t="str">
        <v/>
      </c>
      <c r="D322" s="51"/>
      <c r="E322" s="51"/>
      <c r="F322" s="51">
        <v>0</v>
      </c>
      <c r="G322" s="32">
        <v>0</v>
      </c>
      <c r="H322" s="32">
        <v>0</v>
      </c>
      <c r="I322" s="32">
        <v>0</v>
      </c>
      <c r="J322" s="32">
        <v>0</v>
      </c>
      <c r="L322" s="51">
        <v>0</v>
      </c>
      <c r="M322">
        <v>0</v>
      </c>
      <c r="N322" s="32"/>
      <c r="O322" s="32"/>
    </row>
    <row r="323" spans="1:15" x14ac:dyDescent="0.5">
      <c r="A323" s="64" t="str">
        <f>IF(ISBLANK(Census!C94),(""),(INT(YEARFRAC(Census!C94,'Request Form'!$E$11,1))))</f>
        <v/>
      </c>
      <c r="B323" s="34" t="str">
        <f ca="1">IF(ISBLANK(Census!C94),(""),(INT(YEARFRAC(Census!C94,TODAY(),1))))</f>
        <v/>
      </c>
      <c r="C323" s="51" t="str">
        <v/>
      </c>
      <c r="D323" s="51"/>
      <c r="E323" s="51"/>
      <c r="F323" s="51">
        <v>0</v>
      </c>
      <c r="G323" s="32">
        <v>0</v>
      </c>
      <c r="H323" s="32">
        <v>0</v>
      </c>
      <c r="I323" s="32">
        <v>0</v>
      </c>
      <c r="J323" s="32">
        <v>0</v>
      </c>
      <c r="L323" s="51">
        <v>0</v>
      </c>
      <c r="M323">
        <v>0</v>
      </c>
      <c r="N323" s="32"/>
      <c r="O323" s="32"/>
    </row>
    <row r="324" spans="1:15" x14ac:dyDescent="0.5">
      <c r="A324" s="64" t="str">
        <f>IF(ISBLANK(Census!C95),(""),(INT(YEARFRAC(Census!C95,'Request Form'!$E$11,1))))</f>
        <v/>
      </c>
      <c r="B324" s="34" t="str">
        <f ca="1">IF(ISBLANK(Census!C95),(""),(INT(YEARFRAC(Census!C95,TODAY(),1))))</f>
        <v/>
      </c>
      <c r="C324" s="51" t="str">
        <v/>
      </c>
      <c r="D324" s="51"/>
      <c r="E324" s="51"/>
      <c r="F324" s="51">
        <v>0</v>
      </c>
      <c r="G324" s="32">
        <v>0</v>
      </c>
      <c r="H324" s="32">
        <v>0</v>
      </c>
      <c r="I324" s="32">
        <v>0</v>
      </c>
      <c r="J324" s="32">
        <v>0</v>
      </c>
      <c r="L324" s="51">
        <v>0</v>
      </c>
      <c r="M324">
        <v>0</v>
      </c>
      <c r="N324" s="32"/>
      <c r="O324" s="32"/>
    </row>
    <row r="325" spans="1:15" x14ac:dyDescent="0.5">
      <c r="A325" s="64" t="str">
        <f>IF(ISBLANK(Census!C96),(""),(INT(YEARFRAC(Census!C96,'Request Form'!$E$11,1))))</f>
        <v/>
      </c>
      <c r="B325" s="34" t="str">
        <f ca="1">IF(ISBLANK(Census!C96),(""),(INT(YEARFRAC(Census!C96,TODAY(),1))))</f>
        <v/>
      </c>
      <c r="C325" s="51" t="str">
        <v/>
      </c>
      <c r="D325" s="51"/>
      <c r="E325" s="51"/>
      <c r="F325" s="51">
        <v>0</v>
      </c>
      <c r="G325" s="32">
        <v>0</v>
      </c>
      <c r="H325" s="32">
        <v>0</v>
      </c>
      <c r="I325" s="32">
        <v>0</v>
      </c>
      <c r="J325" s="32">
        <v>0</v>
      </c>
      <c r="L325" s="51">
        <v>0</v>
      </c>
      <c r="M325">
        <v>0</v>
      </c>
      <c r="N325" s="32"/>
      <c r="O325" s="32"/>
    </row>
    <row r="326" spans="1:15" x14ac:dyDescent="0.5">
      <c r="A326" s="64" t="str">
        <f>IF(ISBLANK(Census!C97),(""),(INT(YEARFRAC(Census!C97,'Request Form'!$E$11,1))))</f>
        <v/>
      </c>
      <c r="B326" s="34" t="str">
        <f ca="1">IF(ISBLANK(Census!C97),(""),(INT(YEARFRAC(Census!C97,TODAY(),1))))</f>
        <v/>
      </c>
      <c r="C326" s="51" t="str">
        <v/>
      </c>
      <c r="D326" s="51"/>
      <c r="E326" s="51"/>
      <c r="F326" s="51">
        <v>0</v>
      </c>
      <c r="G326" s="32">
        <v>0</v>
      </c>
      <c r="H326" s="32">
        <v>0</v>
      </c>
      <c r="I326" s="32">
        <v>0</v>
      </c>
      <c r="J326" s="32">
        <v>0</v>
      </c>
      <c r="L326" s="51">
        <v>0</v>
      </c>
      <c r="M326">
        <v>0</v>
      </c>
      <c r="N326" s="32"/>
      <c r="O326" s="32"/>
    </row>
    <row r="327" spans="1:15" x14ac:dyDescent="0.5">
      <c r="A327" s="64" t="str">
        <f>IF(ISBLANK(Census!C98),(""),(INT(YEARFRAC(Census!C98,'Request Form'!$E$11,1))))</f>
        <v/>
      </c>
      <c r="B327" s="34" t="str">
        <f ca="1">IF(ISBLANK(Census!C98),(""),(INT(YEARFRAC(Census!C98,TODAY(),1))))</f>
        <v/>
      </c>
      <c r="C327" s="51" t="str">
        <v/>
      </c>
      <c r="D327" s="51"/>
      <c r="E327" s="51"/>
      <c r="F327" s="51">
        <v>0</v>
      </c>
      <c r="G327" s="32">
        <v>0</v>
      </c>
      <c r="H327" s="32">
        <v>0</v>
      </c>
      <c r="I327" s="32">
        <v>0</v>
      </c>
      <c r="J327" s="32">
        <v>0</v>
      </c>
      <c r="L327" s="51">
        <v>0</v>
      </c>
      <c r="M327">
        <v>0</v>
      </c>
      <c r="N327" s="32"/>
      <c r="O327" s="32"/>
    </row>
    <row r="328" spans="1:15" x14ac:dyDescent="0.5">
      <c r="A328" s="64" t="str">
        <f>IF(ISBLANK(Census!C99),(""),(INT(YEARFRAC(Census!C99,'Request Form'!$E$11,1))))</f>
        <v/>
      </c>
      <c r="B328" s="34" t="str">
        <f ca="1">IF(ISBLANK(Census!C99),(""),(INT(YEARFRAC(Census!C99,TODAY(),1))))</f>
        <v/>
      </c>
      <c r="C328" s="51" t="str">
        <v/>
      </c>
      <c r="D328" s="51"/>
      <c r="E328" s="51"/>
      <c r="F328" s="51">
        <v>0</v>
      </c>
      <c r="G328" s="32">
        <v>0</v>
      </c>
      <c r="H328" s="32">
        <v>0</v>
      </c>
      <c r="I328" s="32">
        <v>0</v>
      </c>
      <c r="J328" s="32">
        <v>0</v>
      </c>
      <c r="L328" s="51">
        <v>0</v>
      </c>
      <c r="M328">
        <v>0</v>
      </c>
      <c r="N328" s="32"/>
      <c r="O328" s="32"/>
    </row>
    <row r="329" spans="1:15" x14ac:dyDescent="0.5">
      <c r="A329" s="64" t="str">
        <f>IF(ISBLANK(Census!C100),(""),(INT(YEARFRAC(Census!C100,'Request Form'!$E$11,1))))</f>
        <v/>
      </c>
      <c r="B329" s="34" t="str">
        <f ca="1">IF(ISBLANK(Census!C100),(""),(INT(YEARFRAC(Census!C100,TODAY(),1))))</f>
        <v/>
      </c>
      <c r="C329" s="51" t="str">
        <v/>
      </c>
      <c r="D329" s="51"/>
      <c r="E329" s="51"/>
      <c r="F329" s="51">
        <v>0</v>
      </c>
      <c r="G329" s="32">
        <v>0</v>
      </c>
      <c r="H329" s="32">
        <v>0</v>
      </c>
      <c r="I329" s="32">
        <v>0</v>
      </c>
      <c r="J329" s="32">
        <v>0</v>
      </c>
      <c r="L329" s="51">
        <v>0</v>
      </c>
      <c r="M329">
        <v>0</v>
      </c>
      <c r="N329" s="32"/>
      <c r="O329" s="32"/>
    </row>
    <row r="330" spans="1:15" x14ac:dyDescent="0.5">
      <c r="A330" s="64" t="str">
        <f>IF(ISBLANK(Census!C101),(""),(INT(YEARFRAC(Census!C101,'Request Form'!$E$11,1))))</f>
        <v/>
      </c>
      <c r="B330" s="34" t="str">
        <f ca="1">IF(ISBLANK(Census!C101),(""),(INT(YEARFRAC(Census!C101,TODAY(),1))))</f>
        <v/>
      </c>
      <c r="C330" s="51" t="str">
        <v/>
      </c>
      <c r="D330" s="51"/>
      <c r="E330" s="51"/>
      <c r="F330" s="51">
        <v>0</v>
      </c>
      <c r="G330" s="32">
        <v>0</v>
      </c>
      <c r="H330" s="32">
        <v>0</v>
      </c>
      <c r="I330" s="32">
        <v>0</v>
      </c>
      <c r="J330" s="32">
        <v>0</v>
      </c>
      <c r="L330" s="51">
        <v>0</v>
      </c>
      <c r="M330">
        <v>0</v>
      </c>
      <c r="N330" s="32"/>
      <c r="O330" s="32"/>
    </row>
    <row r="331" spans="1:15" x14ac:dyDescent="0.5">
      <c r="A331" s="64" t="str">
        <f>IF(ISBLANK(Census!C102),(""),(INT(YEARFRAC(Census!C102,'Request Form'!$E$11,1))))</f>
        <v/>
      </c>
      <c r="B331" s="34" t="str">
        <f ca="1">IF(ISBLANK(Census!C102),(""),(INT(YEARFRAC(Census!C102,TODAY(),1))))</f>
        <v/>
      </c>
      <c r="C331" s="51" t="str">
        <v/>
      </c>
      <c r="D331" s="51"/>
      <c r="E331" s="51"/>
      <c r="F331" s="51">
        <v>0</v>
      </c>
      <c r="G331" s="32">
        <v>0</v>
      </c>
      <c r="H331" s="32">
        <v>0</v>
      </c>
      <c r="I331" s="32">
        <v>0</v>
      </c>
      <c r="J331" s="32">
        <v>0</v>
      </c>
      <c r="L331" s="51">
        <v>0</v>
      </c>
      <c r="M331">
        <v>0</v>
      </c>
      <c r="N331" s="32"/>
      <c r="O331" s="32"/>
    </row>
    <row r="332" spans="1:15" x14ac:dyDescent="0.5">
      <c r="A332" s="64" t="str">
        <f>IF(ISBLANK(Census!C103),(""),(INT(YEARFRAC(Census!C103,'Request Form'!$E$11,1))))</f>
        <v/>
      </c>
      <c r="B332" s="34" t="str">
        <f ca="1">IF(ISBLANK(Census!C103),(""),(INT(YEARFRAC(Census!C103,TODAY(),1))))</f>
        <v/>
      </c>
      <c r="C332" s="51" t="str">
        <v/>
      </c>
      <c r="D332" s="51"/>
      <c r="E332" s="51"/>
      <c r="F332" s="51">
        <v>0</v>
      </c>
      <c r="G332" s="32">
        <v>0</v>
      </c>
      <c r="H332" s="32">
        <v>0</v>
      </c>
      <c r="I332" s="32">
        <v>0</v>
      </c>
      <c r="J332" s="32">
        <v>0</v>
      </c>
      <c r="L332" s="51">
        <v>0</v>
      </c>
      <c r="M332">
        <v>0</v>
      </c>
      <c r="N332" s="32"/>
      <c r="O332" s="32"/>
    </row>
    <row r="333" spans="1:15" x14ac:dyDescent="0.5">
      <c r="A333" s="64" t="str">
        <f>IF(ISBLANK(Census!C104),(""),(INT(YEARFRAC(Census!C104,'Request Form'!$E$11,1))))</f>
        <v/>
      </c>
      <c r="B333" s="34" t="str">
        <f ca="1">IF(ISBLANK(Census!C104),(""),(INT(YEARFRAC(Census!C104,TODAY(),1))))</f>
        <v/>
      </c>
      <c r="C333" s="51" t="str">
        <v/>
      </c>
      <c r="D333" s="51"/>
      <c r="E333" s="51"/>
      <c r="F333" s="51">
        <v>0</v>
      </c>
      <c r="G333" s="32">
        <v>0</v>
      </c>
      <c r="H333" s="32">
        <v>0</v>
      </c>
      <c r="I333" s="32">
        <v>0</v>
      </c>
      <c r="J333" s="32">
        <v>0</v>
      </c>
      <c r="L333" s="51">
        <v>0</v>
      </c>
      <c r="M333">
        <v>0</v>
      </c>
      <c r="N333" s="32"/>
      <c r="O333" s="32"/>
    </row>
    <row r="334" spans="1:15" x14ac:dyDescent="0.5">
      <c r="A334" s="64" t="str">
        <f>IF(ISBLANK(Census!C105),(""),(INT(YEARFRAC(Census!C105,'Request Form'!$E$11,1))))</f>
        <v/>
      </c>
      <c r="B334" s="34" t="str">
        <f ca="1">IF(ISBLANK(Census!C105),(""),(INT(YEARFRAC(Census!C105,TODAY(),1))))</f>
        <v/>
      </c>
      <c r="C334" s="51" t="str">
        <v/>
      </c>
      <c r="D334" s="51"/>
      <c r="E334" s="51"/>
      <c r="F334" s="51">
        <v>0</v>
      </c>
      <c r="G334" s="32">
        <v>0</v>
      </c>
      <c r="H334" s="32">
        <v>0</v>
      </c>
      <c r="I334" s="32">
        <v>0</v>
      </c>
      <c r="J334" s="32">
        <v>0</v>
      </c>
      <c r="L334" s="51">
        <v>0</v>
      </c>
      <c r="M334">
        <v>0</v>
      </c>
      <c r="N334" s="32"/>
      <c r="O334" s="32"/>
    </row>
    <row r="335" spans="1:15" x14ac:dyDescent="0.5">
      <c r="A335" s="64" t="str">
        <f>IF(ISBLANK(Census!C106),(""),(INT(YEARFRAC(Census!C106,'Request Form'!$E$11,1))))</f>
        <v/>
      </c>
      <c r="B335" s="34" t="str">
        <f ca="1">IF(ISBLANK(Census!C106),(""),(INT(YEARFRAC(Census!C106,TODAY(),1))))</f>
        <v/>
      </c>
      <c r="C335" s="51" t="str">
        <v/>
      </c>
      <c r="D335" s="51"/>
      <c r="E335" s="51"/>
      <c r="F335" s="51">
        <v>0</v>
      </c>
      <c r="G335" s="32">
        <v>0</v>
      </c>
      <c r="H335" s="32">
        <v>0</v>
      </c>
      <c r="I335" s="32">
        <v>0</v>
      </c>
      <c r="J335" s="32">
        <v>0</v>
      </c>
      <c r="L335" s="51">
        <v>0</v>
      </c>
      <c r="M335">
        <v>0</v>
      </c>
      <c r="N335" s="32"/>
      <c r="O335" s="32"/>
    </row>
    <row r="336" spans="1:15" x14ac:dyDescent="0.5">
      <c r="A336" s="64" t="str">
        <f>IF(ISBLANK(Census!C107),(""),(INT(YEARFRAC(Census!C107,'Request Form'!$E$11,1))))</f>
        <v/>
      </c>
      <c r="B336" s="34" t="str">
        <f ca="1">IF(ISBLANK(Census!C107),(""),(INT(YEARFRAC(Census!C107,TODAY(),1))))</f>
        <v/>
      </c>
      <c r="C336" s="51" t="str">
        <v/>
      </c>
      <c r="D336" s="51"/>
      <c r="E336" s="51"/>
      <c r="F336" s="51">
        <v>0</v>
      </c>
      <c r="G336" s="32">
        <v>0</v>
      </c>
      <c r="H336" s="32">
        <v>0</v>
      </c>
      <c r="I336" s="32">
        <v>0</v>
      </c>
      <c r="J336" s="32">
        <v>0</v>
      </c>
      <c r="L336" s="51">
        <v>0</v>
      </c>
      <c r="M336">
        <v>0</v>
      </c>
      <c r="N336" s="32"/>
      <c r="O336" s="32"/>
    </row>
    <row r="337" spans="1:15" x14ac:dyDescent="0.5">
      <c r="A337" s="64" t="str">
        <f>IF(ISBLANK(Census!C108),(""),(INT(YEARFRAC(Census!C108,'Request Form'!$E$11,1))))</f>
        <v/>
      </c>
      <c r="B337" s="34" t="str">
        <f ca="1">IF(ISBLANK(Census!C108),(""),(INT(YEARFRAC(Census!C108,TODAY(),1))))</f>
        <v/>
      </c>
      <c r="C337" s="51" t="str">
        <v/>
      </c>
      <c r="D337" s="51"/>
      <c r="E337" s="51"/>
      <c r="F337" s="51">
        <v>0</v>
      </c>
      <c r="G337" s="32">
        <v>0</v>
      </c>
      <c r="H337" s="32">
        <v>0</v>
      </c>
      <c r="I337" s="32">
        <v>0</v>
      </c>
      <c r="J337" s="32">
        <v>0</v>
      </c>
      <c r="L337" s="51">
        <v>0</v>
      </c>
      <c r="M337">
        <v>0</v>
      </c>
      <c r="N337" s="32"/>
      <c r="O337" s="32"/>
    </row>
    <row r="338" spans="1:15" x14ac:dyDescent="0.5">
      <c r="A338" s="64" t="str">
        <f>IF(ISBLANK(Census!C109),(""),(INT(YEARFRAC(Census!C109,'Request Form'!$E$11,1))))</f>
        <v/>
      </c>
      <c r="B338" s="34" t="str">
        <f ca="1">IF(ISBLANK(Census!C109),(""),(INT(YEARFRAC(Census!C109,TODAY(),1))))</f>
        <v/>
      </c>
      <c r="C338" s="51" t="str">
        <v/>
      </c>
      <c r="D338" s="51"/>
      <c r="E338" s="51"/>
      <c r="F338" s="51">
        <v>0</v>
      </c>
      <c r="G338" s="32">
        <v>0</v>
      </c>
      <c r="H338" s="32">
        <v>0</v>
      </c>
      <c r="I338" s="32">
        <v>0</v>
      </c>
      <c r="J338" s="32">
        <v>0</v>
      </c>
      <c r="L338" s="51">
        <v>0</v>
      </c>
      <c r="M338">
        <v>0</v>
      </c>
      <c r="N338" s="32"/>
      <c r="O338" s="32"/>
    </row>
    <row r="339" spans="1:15" x14ac:dyDescent="0.5">
      <c r="A339" s="64" t="str">
        <f>IF(ISBLANK(Census!C110),(""),(INT(YEARFRAC(Census!C110,'Request Form'!$E$11,1))))</f>
        <v/>
      </c>
      <c r="B339" s="34" t="str">
        <f ca="1">IF(ISBLANK(Census!C110),(""),(INT(YEARFRAC(Census!C110,TODAY(),1))))</f>
        <v/>
      </c>
      <c r="C339" s="51" t="str">
        <v/>
      </c>
      <c r="D339" s="51"/>
      <c r="E339" s="51"/>
      <c r="F339" s="51">
        <v>0</v>
      </c>
      <c r="G339" s="32">
        <v>0</v>
      </c>
      <c r="H339" s="32">
        <v>0</v>
      </c>
      <c r="I339" s="32">
        <v>0</v>
      </c>
      <c r="J339" s="32">
        <v>0</v>
      </c>
      <c r="L339" s="51">
        <v>0</v>
      </c>
      <c r="M339">
        <v>0</v>
      </c>
      <c r="N339" s="32"/>
      <c r="O339" s="32"/>
    </row>
    <row r="340" spans="1:15" x14ac:dyDescent="0.5">
      <c r="A340" s="64" t="str">
        <f>IF(ISBLANK(Census!C111),(""),(INT(YEARFRAC(Census!C111,'Request Form'!$E$11,1))))</f>
        <v/>
      </c>
      <c r="B340" s="34" t="str">
        <f ca="1">IF(ISBLANK(Census!C111),(""),(INT(YEARFRAC(Census!C111,TODAY(),1))))</f>
        <v/>
      </c>
      <c r="C340" s="51" t="str">
        <v/>
      </c>
      <c r="D340" s="51"/>
      <c r="E340" s="51"/>
      <c r="F340" s="51">
        <v>0</v>
      </c>
      <c r="G340" s="32">
        <v>0</v>
      </c>
      <c r="H340" s="32">
        <v>0</v>
      </c>
      <c r="I340" s="32">
        <v>0</v>
      </c>
      <c r="J340" s="32">
        <v>0</v>
      </c>
      <c r="L340" s="51">
        <v>0</v>
      </c>
      <c r="M340">
        <v>0</v>
      </c>
      <c r="N340" s="32"/>
      <c r="O340" s="32"/>
    </row>
    <row r="341" spans="1:15" x14ac:dyDescent="0.5">
      <c r="A341" s="64" t="str">
        <f>IF(ISBLANK(Census!C112),(""),(INT(YEARFRAC(Census!C112,'Request Form'!$E$11,1))))</f>
        <v/>
      </c>
      <c r="B341" s="34" t="str">
        <f ca="1">IF(ISBLANK(Census!C112),(""),(INT(YEARFRAC(Census!C112,TODAY(),1))))</f>
        <v/>
      </c>
      <c r="C341" s="51" t="str">
        <v/>
      </c>
      <c r="D341" s="51"/>
      <c r="E341" s="51"/>
      <c r="F341" s="51">
        <v>0</v>
      </c>
      <c r="G341" s="32">
        <v>0</v>
      </c>
      <c r="H341" s="32">
        <v>0</v>
      </c>
      <c r="I341" s="32">
        <v>0</v>
      </c>
      <c r="J341" s="32">
        <v>0</v>
      </c>
      <c r="L341" s="51">
        <v>0</v>
      </c>
      <c r="M341">
        <v>0</v>
      </c>
      <c r="N341" s="32"/>
      <c r="O341" s="32"/>
    </row>
    <row r="342" spans="1:15" x14ac:dyDescent="0.5">
      <c r="A342" s="64" t="str">
        <f>IF(ISBLANK(Census!C113),(""),(INT(YEARFRAC(Census!C113,'Request Form'!$E$11,1))))</f>
        <v/>
      </c>
      <c r="B342" s="34" t="str">
        <f ca="1">IF(ISBLANK(Census!C113),(""),(INT(YEARFRAC(Census!C113,TODAY(),1))))</f>
        <v/>
      </c>
      <c r="C342" s="51" t="str">
        <v/>
      </c>
      <c r="D342" s="51"/>
      <c r="E342" s="51"/>
      <c r="F342" s="51">
        <v>0</v>
      </c>
      <c r="G342" s="32">
        <v>0</v>
      </c>
      <c r="H342" s="32">
        <v>0</v>
      </c>
      <c r="I342" s="32">
        <v>0</v>
      </c>
      <c r="J342" s="32">
        <v>0</v>
      </c>
      <c r="L342" s="51">
        <v>0</v>
      </c>
      <c r="M342">
        <v>0</v>
      </c>
      <c r="N342" s="32"/>
      <c r="O342" s="32"/>
    </row>
    <row r="343" spans="1:15" x14ac:dyDescent="0.5">
      <c r="A343" s="64" t="str">
        <f>IF(ISBLANK(Census!C114),(""),(INT(YEARFRAC(Census!C114,'Request Form'!$E$11,1))))</f>
        <v/>
      </c>
      <c r="B343" s="34" t="str">
        <f ca="1">IF(ISBLANK(Census!C114),(""),(INT(YEARFRAC(Census!C114,TODAY(),1))))</f>
        <v/>
      </c>
      <c r="C343" s="51" t="str">
        <v/>
      </c>
      <c r="D343" s="51"/>
      <c r="E343" s="51"/>
      <c r="F343" s="51">
        <v>0</v>
      </c>
      <c r="G343" s="32">
        <v>0</v>
      </c>
      <c r="H343" s="32">
        <v>0</v>
      </c>
      <c r="I343" s="32">
        <v>0</v>
      </c>
      <c r="J343" s="32">
        <v>0</v>
      </c>
      <c r="L343" s="51">
        <v>0</v>
      </c>
      <c r="M343">
        <v>0</v>
      </c>
      <c r="N343" s="32"/>
      <c r="O343" s="32"/>
    </row>
    <row r="344" spans="1:15" x14ac:dyDescent="0.5">
      <c r="A344" s="64" t="str">
        <f>IF(ISBLANK(Census!C115),(""),(INT(YEARFRAC(Census!C115,'Request Form'!$E$11,1))))</f>
        <v/>
      </c>
      <c r="B344" s="34" t="str">
        <f ca="1">IF(ISBLANK(Census!C115),(""),(INT(YEARFRAC(Census!C115,TODAY(),1))))</f>
        <v/>
      </c>
      <c r="C344" s="51" t="str">
        <v/>
      </c>
      <c r="D344" s="51"/>
      <c r="E344" s="51"/>
      <c r="F344" s="51">
        <v>0</v>
      </c>
      <c r="G344" s="32">
        <v>0</v>
      </c>
      <c r="H344" s="32">
        <v>0</v>
      </c>
      <c r="I344" s="32">
        <v>0</v>
      </c>
      <c r="J344" s="32">
        <v>0</v>
      </c>
      <c r="L344" s="51">
        <v>0</v>
      </c>
      <c r="M344">
        <v>0</v>
      </c>
      <c r="N344" s="32"/>
      <c r="O344" s="32"/>
    </row>
    <row r="345" spans="1:15" x14ac:dyDescent="0.5">
      <c r="A345" s="64" t="str">
        <f>IF(ISBLANK(Census!C116),(""),(INT(YEARFRAC(Census!C116,'Request Form'!$E$11,1))))</f>
        <v/>
      </c>
      <c r="B345" s="34" t="str">
        <f ca="1">IF(ISBLANK(Census!C116),(""),(INT(YEARFRAC(Census!C116,TODAY(),1))))</f>
        <v/>
      </c>
      <c r="C345" s="51" t="str">
        <v/>
      </c>
      <c r="D345" s="51"/>
      <c r="E345" s="51"/>
      <c r="F345" s="51">
        <v>0</v>
      </c>
      <c r="G345" s="32">
        <v>0</v>
      </c>
      <c r="H345" s="32">
        <v>0</v>
      </c>
      <c r="I345" s="32">
        <v>0</v>
      </c>
      <c r="J345" s="32">
        <v>0</v>
      </c>
      <c r="L345" s="51">
        <v>0</v>
      </c>
      <c r="M345">
        <v>0</v>
      </c>
      <c r="N345" s="32"/>
      <c r="O345" s="32"/>
    </row>
    <row r="346" spans="1:15" x14ac:dyDescent="0.5">
      <c r="A346" s="64" t="str">
        <f>IF(ISBLANK(Census!C117),(""),(INT(YEARFRAC(Census!C117,'Request Form'!$E$11,1))))</f>
        <v/>
      </c>
      <c r="B346" s="34" t="str">
        <f ca="1">IF(ISBLANK(Census!C117),(""),(INT(YEARFRAC(Census!C117,TODAY(),1))))</f>
        <v/>
      </c>
      <c r="C346" s="51" t="str">
        <v/>
      </c>
      <c r="D346" s="51"/>
      <c r="E346" s="51"/>
      <c r="F346" s="51">
        <v>0</v>
      </c>
      <c r="G346" s="32">
        <v>0</v>
      </c>
      <c r="H346" s="32">
        <v>0</v>
      </c>
      <c r="I346" s="32">
        <v>0</v>
      </c>
      <c r="J346" s="32">
        <v>0</v>
      </c>
      <c r="L346" s="51">
        <v>0</v>
      </c>
      <c r="M346">
        <v>0</v>
      </c>
      <c r="N346" s="32"/>
      <c r="O346" s="32"/>
    </row>
    <row r="347" spans="1:15" x14ac:dyDescent="0.5">
      <c r="A347" s="64" t="str">
        <f>IF(ISBLANK(Census!C118),(""),(INT(YEARFRAC(Census!C118,'Request Form'!$E$11,1))))</f>
        <v/>
      </c>
      <c r="B347" s="34" t="str">
        <f ca="1">IF(ISBLANK(Census!C118),(""),(INT(YEARFRAC(Census!C118,TODAY(),1))))</f>
        <v/>
      </c>
      <c r="C347" s="51" t="str">
        <v/>
      </c>
      <c r="D347" s="51"/>
      <c r="E347" s="51"/>
      <c r="F347" s="51">
        <v>0</v>
      </c>
      <c r="G347" s="32">
        <v>0</v>
      </c>
      <c r="H347" s="32">
        <v>0</v>
      </c>
      <c r="I347" s="32">
        <v>0</v>
      </c>
      <c r="J347" s="32">
        <v>0</v>
      </c>
      <c r="L347" s="51">
        <v>0</v>
      </c>
      <c r="M347">
        <v>0</v>
      </c>
      <c r="N347" s="32"/>
      <c r="O347" s="32"/>
    </row>
    <row r="348" spans="1:15" x14ac:dyDescent="0.5">
      <c r="A348" s="64" t="str">
        <f>IF(ISBLANK(Census!C119),(""),(INT(YEARFRAC(Census!C119,'Request Form'!$E$11,1))))</f>
        <v/>
      </c>
      <c r="B348" s="34" t="str">
        <f ca="1">IF(ISBLANK(Census!C119),(""),(INT(YEARFRAC(Census!C119,TODAY(),1))))</f>
        <v/>
      </c>
      <c r="C348" s="51" t="str">
        <v/>
      </c>
      <c r="D348" s="51"/>
      <c r="E348" s="51"/>
      <c r="F348" s="51">
        <v>0</v>
      </c>
      <c r="G348" s="32">
        <v>0</v>
      </c>
      <c r="H348" s="32">
        <v>0</v>
      </c>
      <c r="I348" s="32">
        <v>0</v>
      </c>
      <c r="J348" s="32">
        <v>0</v>
      </c>
      <c r="L348" s="51">
        <v>0</v>
      </c>
      <c r="M348">
        <v>0</v>
      </c>
      <c r="N348" s="32"/>
      <c r="O348" s="32"/>
    </row>
    <row r="349" spans="1:15" x14ac:dyDescent="0.5">
      <c r="A349" s="64" t="str">
        <f>IF(ISBLANK(Census!C120),(""),(INT(YEARFRAC(Census!C120,'Request Form'!$E$11,1))))</f>
        <v/>
      </c>
      <c r="B349" s="34" t="str">
        <f ca="1">IF(ISBLANK(Census!C120),(""),(INT(YEARFRAC(Census!C120,TODAY(),1))))</f>
        <v/>
      </c>
      <c r="C349" s="51" t="str">
        <v/>
      </c>
      <c r="D349" s="51"/>
      <c r="E349" s="51"/>
      <c r="F349" s="51">
        <v>0</v>
      </c>
      <c r="G349" s="32">
        <v>0</v>
      </c>
      <c r="H349" s="32">
        <v>0</v>
      </c>
      <c r="I349" s="32">
        <v>0</v>
      </c>
      <c r="J349" s="32">
        <v>0</v>
      </c>
      <c r="L349" s="51">
        <v>0</v>
      </c>
      <c r="M349">
        <v>0</v>
      </c>
      <c r="N349" s="32"/>
      <c r="O349" s="32"/>
    </row>
    <row r="350" spans="1:15" x14ac:dyDescent="0.5">
      <c r="A350" s="64" t="str">
        <f>IF(ISBLANK(Census!C121),(""),(INT(YEARFRAC(Census!C121,'Request Form'!$E$11,1))))</f>
        <v/>
      </c>
      <c r="B350" s="34" t="str">
        <f ca="1">IF(ISBLANK(Census!C121),(""),(INT(YEARFRAC(Census!C121,TODAY(),1))))</f>
        <v/>
      </c>
      <c r="C350" s="51" t="str">
        <v/>
      </c>
      <c r="D350" s="51"/>
      <c r="E350" s="51"/>
      <c r="F350" s="51">
        <v>0</v>
      </c>
      <c r="G350" s="32">
        <v>0</v>
      </c>
      <c r="H350" s="32">
        <v>0</v>
      </c>
      <c r="I350" s="32">
        <v>0</v>
      </c>
      <c r="J350" s="32">
        <v>0</v>
      </c>
      <c r="L350" s="51">
        <v>0</v>
      </c>
      <c r="M350">
        <v>0</v>
      </c>
      <c r="N350" s="32"/>
      <c r="O350" s="32"/>
    </row>
    <row r="351" spans="1:15" x14ac:dyDescent="0.5">
      <c r="A351" s="64" t="str">
        <f>IF(ISBLANK(Census!C122),(""),(INT(YEARFRAC(Census!C122,'Request Form'!$E$11,1))))</f>
        <v/>
      </c>
      <c r="B351" s="34" t="str">
        <f ca="1">IF(ISBLANK(Census!C122),(""),(INT(YEARFRAC(Census!C122,TODAY(),1))))</f>
        <v/>
      </c>
      <c r="C351" s="51" t="str">
        <v/>
      </c>
      <c r="D351" s="51"/>
      <c r="E351" s="51"/>
      <c r="F351" s="51">
        <v>0</v>
      </c>
      <c r="G351" s="32">
        <v>0</v>
      </c>
      <c r="H351" s="32">
        <v>0</v>
      </c>
      <c r="I351" s="32">
        <v>0</v>
      </c>
      <c r="J351" s="32">
        <v>0</v>
      </c>
      <c r="L351" s="51">
        <v>0</v>
      </c>
      <c r="M351">
        <v>0</v>
      </c>
      <c r="N351" s="32"/>
      <c r="O351" s="32"/>
    </row>
    <row r="352" spans="1:15" x14ac:dyDescent="0.5">
      <c r="A352" s="64" t="str">
        <f>IF(ISBLANK(Census!C123),(""),(INT(YEARFRAC(Census!C123,'Request Form'!$E$11,1))))</f>
        <v/>
      </c>
      <c r="B352" s="34" t="str">
        <f ca="1">IF(ISBLANK(Census!C123),(""),(INT(YEARFRAC(Census!C123,TODAY(),1))))</f>
        <v/>
      </c>
      <c r="C352" s="51" t="str">
        <v/>
      </c>
      <c r="D352" s="51"/>
      <c r="E352" s="51"/>
      <c r="F352" s="51">
        <v>0</v>
      </c>
      <c r="G352" s="32">
        <v>0</v>
      </c>
      <c r="H352" s="32">
        <v>0</v>
      </c>
      <c r="I352" s="32">
        <v>0</v>
      </c>
      <c r="J352" s="32">
        <v>0</v>
      </c>
      <c r="L352" s="51">
        <v>0</v>
      </c>
      <c r="M352">
        <v>0</v>
      </c>
      <c r="N352" s="32"/>
      <c r="O352" s="32"/>
    </row>
    <row r="353" spans="1:15" x14ac:dyDescent="0.5">
      <c r="A353" s="64" t="str">
        <f>IF(ISBLANK(Census!C124),(""),(INT(YEARFRAC(Census!C124,'Request Form'!$E$11,1))))</f>
        <v/>
      </c>
      <c r="B353" s="34" t="str">
        <f ca="1">IF(ISBLANK(Census!C124),(""),(INT(YEARFRAC(Census!C124,TODAY(),1))))</f>
        <v/>
      </c>
      <c r="C353" s="51" t="str">
        <v/>
      </c>
      <c r="D353" s="51"/>
      <c r="E353" s="51"/>
      <c r="F353" s="51">
        <v>0</v>
      </c>
      <c r="G353" s="32">
        <v>0</v>
      </c>
      <c r="H353" s="32">
        <v>0</v>
      </c>
      <c r="I353" s="32">
        <v>0</v>
      </c>
      <c r="J353" s="32">
        <v>0</v>
      </c>
      <c r="L353" s="51">
        <v>0</v>
      </c>
      <c r="M353">
        <v>0</v>
      </c>
      <c r="N353" s="32"/>
      <c r="O353" s="32"/>
    </row>
    <row r="354" spans="1:15" x14ac:dyDescent="0.5">
      <c r="A354" s="64" t="str">
        <f>IF(ISBLANK(Census!C125),(""),(INT(YEARFRAC(Census!C125,'Request Form'!$E$11,1))))</f>
        <v/>
      </c>
      <c r="B354" s="34" t="str">
        <f ca="1">IF(ISBLANK(Census!C125),(""),(INT(YEARFRAC(Census!C125,TODAY(),1))))</f>
        <v/>
      </c>
      <c r="C354" s="51" t="str">
        <v/>
      </c>
      <c r="D354" s="51"/>
      <c r="E354" s="51"/>
      <c r="F354" s="51">
        <v>0</v>
      </c>
      <c r="G354" s="32">
        <v>0</v>
      </c>
      <c r="H354" s="32">
        <v>0</v>
      </c>
      <c r="I354" s="32">
        <v>0</v>
      </c>
      <c r="J354" s="32">
        <v>0</v>
      </c>
      <c r="L354" s="51">
        <v>0</v>
      </c>
      <c r="M354">
        <v>0</v>
      </c>
      <c r="N354" s="32"/>
      <c r="O354" s="32"/>
    </row>
    <row r="355" spans="1:15" x14ac:dyDescent="0.5">
      <c r="A355" s="64" t="str">
        <f>IF(ISBLANK(Census!C126),(""),(INT(YEARFRAC(Census!C126,'Request Form'!$E$11,1))))</f>
        <v/>
      </c>
      <c r="B355" s="34" t="str">
        <f ca="1">IF(ISBLANK(Census!C126),(""),(INT(YEARFRAC(Census!C126,TODAY(),1))))</f>
        <v/>
      </c>
      <c r="C355" s="51" t="str">
        <v/>
      </c>
      <c r="D355" s="51"/>
      <c r="E355" s="51"/>
      <c r="F355" s="51">
        <v>0</v>
      </c>
      <c r="G355" s="32">
        <v>0</v>
      </c>
      <c r="H355" s="32">
        <v>0</v>
      </c>
      <c r="I355" s="32">
        <v>0</v>
      </c>
      <c r="J355" s="32">
        <v>0</v>
      </c>
      <c r="L355" s="51">
        <v>0</v>
      </c>
      <c r="M355">
        <v>0</v>
      </c>
      <c r="N355" s="32"/>
      <c r="O355" s="32"/>
    </row>
    <row r="356" spans="1:15" x14ac:dyDescent="0.5">
      <c r="A356" s="64" t="str">
        <f>IF(ISBLANK(Census!C127),(""),(INT(YEARFRAC(Census!C127,'Request Form'!$E$11,1))))</f>
        <v/>
      </c>
      <c r="B356" s="34" t="str">
        <f ca="1">IF(ISBLANK(Census!C127),(""),(INT(YEARFRAC(Census!C127,TODAY(),1))))</f>
        <v/>
      </c>
      <c r="C356" s="51" t="str">
        <v/>
      </c>
      <c r="D356" s="51"/>
      <c r="E356" s="51"/>
      <c r="F356" s="51">
        <v>0</v>
      </c>
      <c r="G356" s="32">
        <v>0</v>
      </c>
      <c r="H356" s="32">
        <v>0</v>
      </c>
      <c r="I356" s="32">
        <v>0</v>
      </c>
      <c r="J356" s="32">
        <v>0</v>
      </c>
      <c r="L356" s="51">
        <v>0</v>
      </c>
      <c r="M356">
        <v>0</v>
      </c>
      <c r="N356" s="32"/>
      <c r="O356" s="32"/>
    </row>
    <row r="357" spans="1:15" x14ac:dyDescent="0.5">
      <c r="A357" s="64" t="str">
        <f>IF(ISBLANK(Census!C128),(""),(INT(YEARFRAC(Census!C128,'Request Form'!$E$11,1))))</f>
        <v/>
      </c>
      <c r="B357" s="34" t="str">
        <f ca="1">IF(ISBLANK(Census!C128),(""),(INT(YEARFRAC(Census!C128,TODAY(),1))))</f>
        <v/>
      </c>
      <c r="C357" s="51" t="str">
        <v/>
      </c>
      <c r="D357" s="51"/>
      <c r="E357" s="51"/>
      <c r="F357" s="51">
        <v>0</v>
      </c>
      <c r="G357" s="32">
        <v>0</v>
      </c>
      <c r="H357" s="32">
        <v>0</v>
      </c>
      <c r="I357" s="32">
        <v>0</v>
      </c>
      <c r="J357" s="32">
        <v>0</v>
      </c>
      <c r="L357" s="51">
        <v>0</v>
      </c>
      <c r="M357">
        <v>0</v>
      </c>
      <c r="N357" s="32"/>
      <c r="O357" s="32"/>
    </row>
    <row r="358" spans="1:15" x14ac:dyDescent="0.5">
      <c r="A358" s="64" t="str">
        <f>IF(ISBLANK(Census!C129),(""),(INT(YEARFRAC(Census!C129,'Request Form'!$E$11,1))))</f>
        <v/>
      </c>
      <c r="B358" s="34" t="str">
        <f ca="1">IF(ISBLANK(Census!C129),(""),(INT(YEARFRAC(Census!C129,TODAY(),1))))</f>
        <v/>
      </c>
      <c r="C358" s="51" t="str">
        <v/>
      </c>
      <c r="D358" s="51"/>
      <c r="E358" s="51"/>
      <c r="F358" s="51">
        <v>0</v>
      </c>
      <c r="G358" s="32">
        <v>0</v>
      </c>
      <c r="H358" s="32">
        <v>0</v>
      </c>
      <c r="I358" s="32">
        <v>0</v>
      </c>
      <c r="J358" s="32">
        <v>0</v>
      </c>
      <c r="L358" s="51">
        <v>0</v>
      </c>
      <c r="M358">
        <v>0</v>
      </c>
      <c r="N358" s="32"/>
      <c r="O358" s="32"/>
    </row>
    <row r="359" spans="1:15" x14ac:dyDescent="0.5">
      <c r="A359" s="64" t="str">
        <f>IF(ISBLANK(Census!C130),(""),(INT(YEARFRAC(Census!C130,'Request Form'!$E$11,1))))</f>
        <v/>
      </c>
      <c r="B359" s="34" t="str">
        <f ca="1">IF(ISBLANK(Census!C130),(""),(INT(YEARFRAC(Census!C130,TODAY(),1))))</f>
        <v/>
      </c>
      <c r="C359" s="51" t="str">
        <v/>
      </c>
      <c r="D359" s="51"/>
      <c r="E359" s="51"/>
      <c r="F359" s="51">
        <v>0</v>
      </c>
      <c r="G359" s="32">
        <v>0</v>
      </c>
      <c r="H359" s="32">
        <v>0</v>
      </c>
      <c r="I359" s="32">
        <v>0</v>
      </c>
      <c r="J359" s="32">
        <v>0</v>
      </c>
      <c r="L359" s="51">
        <v>0</v>
      </c>
      <c r="M359">
        <v>0</v>
      </c>
      <c r="N359" s="32"/>
      <c r="O359" s="32"/>
    </row>
    <row r="360" spans="1:15" x14ac:dyDescent="0.5">
      <c r="A360" s="64" t="str">
        <f>IF(ISBLANK(Census!C131),(""),(INT(YEARFRAC(Census!C131,'Request Form'!$E$11,1))))</f>
        <v/>
      </c>
      <c r="B360" s="34" t="str">
        <f ca="1">IF(ISBLANK(Census!C131),(""),(INT(YEARFRAC(Census!C131,TODAY(),1))))</f>
        <v/>
      </c>
      <c r="C360" s="51" t="str">
        <v/>
      </c>
      <c r="D360" s="51"/>
      <c r="E360" s="51"/>
      <c r="F360" s="51">
        <v>0</v>
      </c>
      <c r="G360" s="32">
        <v>0</v>
      </c>
      <c r="H360" s="32">
        <v>0</v>
      </c>
      <c r="I360" s="32">
        <v>0</v>
      </c>
      <c r="J360" s="32">
        <v>0</v>
      </c>
      <c r="L360" s="51">
        <v>0</v>
      </c>
      <c r="M360">
        <v>0</v>
      </c>
      <c r="N360" s="32"/>
      <c r="O360" s="32"/>
    </row>
    <row r="361" spans="1:15" x14ac:dyDescent="0.5">
      <c r="A361" s="64" t="str">
        <f>IF(ISBLANK(Census!C132),(""),(INT(YEARFRAC(Census!C132,'Request Form'!$E$11,1))))</f>
        <v/>
      </c>
      <c r="B361" s="34" t="str">
        <f ca="1">IF(ISBLANK(Census!C132),(""),(INT(YEARFRAC(Census!C132,TODAY(),1))))</f>
        <v/>
      </c>
      <c r="C361" s="51" t="str">
        <v/>
      </c>
      <c r="D361" s="51"/>
      <c r="E361" s="51"/>
      <c r="F361" s="51">
        <v>0</v>
      </c>
      <c r="G361" s="32">
        <v>0</v>
      </c>
      <c r="H361" s="32">
        <v>0</v>
      </c>
      <c r="I361" s="32">
        <v>0</v>
      </c>
      <c r="J361" s="32">
        <v>0</v>
      </c>
      <c r="L361" s="51">
        <v>0</v>
      </c>
      <c r="M361">
        <v>0</v>
      </c>
      <c r="N361" s="32"/>
      <c r="O361" s="32"/>
    </row>
    <row r="362" spans="1:15" x14ac:dyDescent="0.5">
      <c r="A362" s="64" t="str">
        <f>IF(ISBLANK(Census!C133),(""),(INT(YEARFRAC(Census!C133,'Request Form'!$E$11,1))))</f>
        <v/>
      </c>
      <c r="B362" s="34" t="str">
        <f ca="1">IF(ISBLANK(Census!C133),(""),(INT(YEARFRAC(Census!C133,TODAY(),1))))</f>
        <v/>
      </c>
      <c r="C362" s="51" t="str">
        <v/>
      </c>
      <c r="D362" s="51"/>
      <c r="E362" s="51"/>
      <c r="F362" s="51">
        <v>0</v>
      </c>
      <c r="G362" s="32">
        <v>0</v>
      </c>
      <c r="H362" s="32">
        <v>0</v>
      </c>
      <c r="I362" s="32">
        <v>0</v>
      </c>
      <c r="J362" s="32">
        <v>0</v>
      </c>
      <c r="L362" s="51">
        <v>0</v>
      </c>
      <c r="M362">
        <v>0</v>
      </c>
      <c r="N362" s="32"/>
      <c r="O362" s="32"/>
    </row>
    <row r="363" spans="1:15" x14ac:dyDescent="0.5">
      <c r="A363" s="64" t="str">
        <f>IF(ISBLANK(Census!C134),(""),(INT(YEARFRAC(Census!C134,'Request Form'!$E$11,1))))</f>
        <v/>
      </c>
      <c r="B363" s="34" t="str">
        <f ca="1">IF(ISBLANK(Census!C134),(""),(INT(YEARFRAC(Census!C134,TODAY(),1))))</f>
        <v/>
      </c>
      <c r="C363" s="51" t="str">
        <v/>
      </c>
      <c r="D363" s="51"/>
      <c r="E363" s="51"/>
      <c r="F363" s="51">
        <v>0</v>
      </c>
      <c r="G363" s="32">
        <v>0</v>
      </c>
      <c r="H363" s="32">
        <v>0</v>
      </c>
      <c r="I363" s="32">
        <v>0</v>
      </c>
      <c r="J363" s="32">
        <v>0</v>
      </c>
      <c r="L363" s="51">
        <v>0</v>
      </c>
      <c r="M363">
        <v>0</v>
      </c>
      <c r="N363" s="32"/>
      <c r="O363" s="32"/>
    </row>
    <row r="364" spans="1:15" x14ac:dyDescent="0.5">
      <c r="A364" s="64" t="str">
        <f>IF(ISBLANK(Census!C135),(""),(INT(YEARFRAC(Census!C135,'Request Form'!$E$11,1))))</f>
        <v/>
      </c>
      <c r="B364" s="34" t="str">
        <f ca="1">IF(ISBLANK(Census!C135),(""),(INT(YEARFRAC(Census!C135,TODAY(),1))))</f>
        <v/>
      </c>
      <c r="C364" s="51" t="str">
        <v/>
      </c>
      <c r="D364" s="51"/>
      <c r="E364" s="51"/>
      <c r="F364" s="51">
        <v>0</v>
      </c>
      <c r="G364" s="32">
        <v>0</v>
      </c>
      <c r="H364" s="32">
        <v>0</v>
      </c>
      <c r="I364" s="32">
        <v>0</v>
      </c>
      <c r="J364" s="32">
        <v>0</v>
      </c>
      <c r="L364" s="51">
        <v>0</v>
      </c>
      <c r="M364">
        <v>0</v>
      </c>
      <c r="N364" s="32"/>
      <c r="O364" s="32"/>
    </row>
    <row r="365" spans="1:15" x14ac:dyDescent="0.5">
      <c r="A365" s="64" t="str">
        <f>IF(ISBLANK(Census!C136),(""),(INT(YEARFRAC(Census!C136,'Request Form'!$E$11,1))))</f>
        <v/>
      </c>
      <c r="B365" s="34" t="str">
        <f ca="1">IF(ISBLANK(Census!C136),(""),(INT(YEARFRAC(Census!C136,TODAY(),1))))</f>
        <v/>
      </c>
      <c r="C365" s="51" t="str">
        <v/>
      </c>
      <c r="D365" s="51"/>
      <c r="E365" s="51"/>
      <c r="F365" s="51">
        <v>0</v>
      </c>
      <c r="G365" s="32">
        <v>0</v>
      </c>
      <c r="H365" s="32">
        <v>0</v>
      </c>
      <c r="I365" s="32">
        <v>0</v>
      </c>
      <c r="J365" s="32">
        <v>0</v>
      </c>
      <c r="L365" s="51">
        <v>0</v>
      </c>
      <c r="M365">
        <v>0</v>
      </c>
      <c r="N365" s="32"/>
      <c r="O365" s="32"/>
    </row>
    <row r="366" spans="1:15" x14ac:dyDescent="0.5">
      <c r="A366" s="64" t="str">
        <f>IF(ISBLANK(Census!C137),(""),(INT(YEARFRAC(Census!C137,'Request Form'!$E$11,1))))</f>
        <v/>
      </c>
      <c r="B366" s="34" t="str">
        <f ca="1">IF(ISBLANK(Census!C137),(""),(INT(YEARFRAC(Census!C137,TODAY(),1))))</f>
        <v/>
      </c>
      <c r="C366" s="51" t="str">
        <v/>
      </c>
      <c r="D366" s="51"/>
      <c r="E366" s="51"/>
      <c r="F366" s="51">
        <v>0</v>
      </c>
      <c r="G366" s="32">
        <v>0</v>
      </c>
      <c r="H366" s="32">
        <v>0</v>
      </c>
      <c r="I366" s="32">
        <v>0</v>
      </c>
      <c r="J366" s="32">
        <v>0</v>
      </c>
      <c r="L366" s="51">
        <v>0</v>
      </c>
      <c r="M366">
        <v>0</v>
      </c>
      <c r="N366" s="32"/>
      <c r="O366" s="32"/>
    </row>
    <row r="367" spans="1:15" x14ac:dyDescent="0.5">
      <c r="A367" s="64" t="str">
        <f>IF(ISBLANK(Census!C138),(""),(INT(YEARFRAC(Census!C138,'Request Form'!$E$11,1))))</f>
        <v/>
      </c>
      <c r="B367" s="34" t="str">
        <f ca="1">IF(ISBLANK(Census!C138),(""),(INT(YEARFRAC(Census!C138,TODAY(),1))))</f>
        <v/>
      </c>
      <c r="C367" s="51" t="str">
        <v/>
      </c>
      <c r="D367" s="51"/>
      <c r="E367" s="51"/>
      <c r="F367" s="51">
        <v>0</v>
      </c>
      <c r="G367" s="32">
        <v>0</v>
      </c>
      <c r="H367" s="32">
        <v>0</v>
      </c>
      <c r="I367" s="32">
        <v>0</v>
      </c>
      <c r="J367" s="32">
        <v>0</v>
      </c>
      <c r="L367" s="51">
        <v>0</v>
      </c>
      <c r="M367">
        <v>0</v>
      </c>
      <c r="N367" s="32"/>
      <c r="O367" s="32"/>
    </row>
    <row r="368" spans="1:15" x14ac:dyDescent="0.5">
      <c r="A368" s="64" t="str">
        <f>IF(ISBLANK(Census!C139),(""),(INT(YEARFRAC(Census!C139,'Request Form'!$E$11,1))))</f>
        <v/>
      </c>
      <c r="B368" s="34" t="str">
        <f ca="1">IF(ISBLANK(Census!C139),(""),(INT(YEARFRAC(Census!C139,TODAY(),1))))</f>
        <v/>
      </c>
      <c r="C368" s="51" t="str">
        <v/>
      </c>
      <c r="D368" s="51"/>
      <c r="E368" s="51"/>
      <c r="F368" s="51">
        <v>0</v>
      </c>
      <c r="G368" s="32">
        <v>0</v>
      </c>
      <c r="H368" s="32">
        <v>0</v>
      </c>
      <c r="I368" s="32">
        <v>0</v>
      </c>
      <c r="J368" s="32">
        <v>0</v>
      </c>
      <c r="L368" s="51">
        <v>0</v>
      </c>
      <c r="M368">
        <v>0</v>
      </c>
      <c r="N368" s="32"/>
      <c r="O368" s="32"/>
    </row>
    <row r="369" spans="1:15" x14ac:dyDescent="0.5">
      <c r="A369" s="64" t="str">
        <f>IF(ISBLANK(Census!C140),(""),(INT(YEARFRAC(Census!C140,'Request Form'!$E$11,1))))</f>
        <v/>
      </c>
      <c r="B369" s="34" t="str">
        <f ca="1">IF(ISBLANK(Census!C140),(""),(INT(YEARFRAC(Census!C140,TODAY(),1))))</f>
        <v/>
      </c>
      <c r="C369" s="51" t="str">
        <v/>
      </c>
      <c r="D369" s="51"/>
      <c r="E369" s="51"/>
      <c r="F369" s="51">
        <v>0</v>
      </c>
      <c r="G369" s="32">
        <v>0</v>
      </c>
      <c r="H369" s="32">
        <v>0</v>
      </c>
      <c r="I369" s="32">
        <v>0</v>
      </c>
      <c r="J369" s="32">
        <v>0</v>
      </c>
      <c r="L369" s="51">
        <v>0</v>
      </c>
      <c r="M369">
        <v>0</v>
      </c>
      <c r="N369" s="32"/>
      <c r="O369" s="32"/>
    </row>
    <row r="370" spans="1:15" x14ac:dyDescent="0.5">
      <c r="A370" s="64" t="str">
        <f>IF(ISBLANK(Census!C141),(""),(INT(YEARFRAC(Census!C141,'Request Form'!$E$11,1))))</f>
        <v/>
      </c>
      <c r="B370" s="34" t="str">
        <f ca="1">IF(ISBLANK(Census!C141),(""),(INT(YEARFRAC(Census!C141,TODAY(),1))))</f>
        <v/>
      </c>
      <c r="C370" s="51" t="str">
        <v/>
      </c>
      <c r="D370" s="51"/>
      <c r="E370" s="51"/>
      <c r="F370" s="51">
        <v>0</v>
      </c>
      <c r="G370" s="32">
        <v>0</v>
      </c>
      <c r="H370" s="32">
        <v>0</v>
      </c>
      <c r="I370" s="32">
        <v>0</v>
      </c>
      <c r="J370" s="32">
        <v>0</v>
      </c>
      <c r="L370" s="51">
        <v>0</v>
      </c>
      <c r="M370">
        <v>0</v>
      </c>
      <c r="N370" s="32"/>
      <c r="O370" s="32"/>
    </row>
    <row r="371" spans="1:15" x14ac:dyDescent="0.5">
      <c r="A371" s="64" t="str">
        <f>IF(ISBLANK(Census!C142),(""),(INT(YEARFRAC(Census!C142,'Request Form'!$E$11,1))))</f>
        <v/>
      </c>
      <c r="B371" s="34" t="str">
        <f ca="1">IF(ISBLANK(Census!C142),(""),(INT(YEARFRAC(Census!C142,TODAY(),1))))</f>
        <v/>
      </c>
      <c r="C371" s="51" t="str">
        <v/>
      </c>
      <c r="D371" s="51"/>
      <c r="E371" s="51"/>
      <c r="F371" s="51">
        <v>0</v>
      </c>
      <c r="G371" s="32">
        <v>0</v>
      </c>
      <c r="H371" s="32">
        <v>0</v>
      </c>
      <c r="I371" s="32">
        <v>0</v>
      </c>
      <c r="J371" s="32">
        <v>0</v>
      </c>
      <c r="L371" s="51">
        <v>0</v>
      </c>
      <c r="M371">
        <v>0</v>
      </c>
      <c r="N371" s="32"/>
      <c r="O371" s="32"/>
    </row>
    <row r="372" spans="1:15" x14ac:dyDescent="0.5">
      <c r="A372" s="64" t="str">
        <f>IF(ISBLANK(Census!C143),(""),(INT(YEARFRAC(Census!C143,'Request Form'!$E$11,1))))</f>
        <v/>
      </c>
      <c r="B372" s="34" t="str">
        <f ca="1">IF(ISBLANK(Census!C143),(""),(INT(YEARFRAC(Census!C143,TODAY(),1))))</f>
        <v/>
      </c>
      <c r="C372" s="51" t="str">
        <v/>
      </c>
      <c r="D372" s="51"/>
      <c r="E372" s="51"/>
      <c r="F372" s="51">
        <v>0</v>
      </c>
      <c r="G372" s="32">
        <v>0</v>
      </c>
      <c r="H372" s="32">
        <v>0</v>
      </c>
      <c r="I372" s="32">
        <v>0</v>
      </c>
      <c r="J372" s="32">
        <v>0</v>
      </c>
      <c r="L372" s="51">
        <v>0</v>
      </c>
      <c r="M372">
        <v>0</v>
      </c>
      <c r="N372" s="32"/>
      <c r="O372" s="32"/>
    </row>
    <row r="373" spans="1:15" x14ac:dyDescent="0.5">
      <c r="A373" s="64" t="str">
        <f>IF(ISBLANK(Census!C144),(""),(INT(YEARFRAC(Census!C144,'Request Form'!$E$11,1))))</f>
        <v/>
      </c>
      <c r="B373" s="34" t="str">
        <f ca="1">IF(ISBLANK(Census!C144),(""),(INT(YEARFRAC(Census!C144,TODAY(),1))))</f>
        <v/>
      </c>
      <c r="C373" s="51" t="str">
        <v/>
      </c>
      <c r="D373" s="51"/>
      <c r="E373" s="51"/>
      <c r="F373" s="51">
        <v>0</v>
      </c>
      <c r="G373" s="32">
        <v>0</v>
      </c>
      <c r="H373" s="32">
        <v>0</v>
      </c>
      <c r="I373" s="32">
        <v>0</v>
      </c>
      <c r="J373" s="32">
        <v>0</v>
      </c>
      <c r="L373" s="51">
        <v>0</v>
      </c>
      <c r="M373">
        <v>0</v>
      </c>
      <c r="N373" s="32"/>
      <c r="O373" s="32"/>
    </row>
    <row r="374" spans="1:15" x14ac:dyDescent="0.5">
      <c r="A374" s="64" t="str">
        <f>IF(ISBLANK(Census!C145),(""),(INT(YEARFRAC(Census!C145,'Request Form'!$E$11,1))))</f>
        <v/>
      </c>
      <c r="B374" s="34" t="str">
        <f ca="1">IF(ISBLANK(Census!C145),(""),(INT(YEARFRAC(Census!C145,TODAY(),1))))</f>
        <v/>
      </c>
      <c r="C374" s="51" t="str">
        <v/>
      </c>
      <c r="D374" s="51"/>
      <c r="E374" s="51"/>
      <c r="F374" s="51">
        <v>0</v>
      </c>
      <c r="G374" s="32">
        <v>0</v>
      </c>
      <c r="H374" s="32">
        <v>0</v>
      </c>
      <c r="I374" s="32">
        <v>0</v>
      </c>
      <c r="J374" s="32">
        <v>0</v>
      </c>
      <c r="L374" s="51">
        <v>0</v>
      </c>
      <c r="M374">
        <v>0</v>
      </c>
      <c r="N374" s="32"/>
      <c r="O374" s="32"/>
    </row>
    <row r="375" spans="1:15" x14ac:dyDescent="0.5">
      <c r="A375" s="64" t="str">
        <f>IF(ISBLANK(Census!C146),(""),(INT(YEARFRAC(Census!C146,'Request Form'!$E$11,1))))</f>
        <v/>
      </c>
      <c r="B375" s="34" t="str">
        <f ca="1">IF(ISBLANK(Census!C146),(""),(INT(YEARFRAC(Census!C146,TODAY(),1))))</f>
        <v/>
      </c>
      <c r="C375" s="51" t="str">
        <v/>
      </c>
      <c r="D375" s="51"/>
      <c r="E375" s="51"/>
      <c r="F375" s="51">
        <v>0</v>
      </c>
      <c r="G375" s="32">
        <v>0</v>
      </c>
      <c r="H375" s="32">
        <v>0</v>
      </c>
      <c r="I375" s="32">
        <v>0</v>
      </c>
      <c r="J375" s="32">
        <v>0</v>
      </c>
      <c r="L375" s="51">
        <v>0</v>
      </c>
      <c r="M375">
        <v>0</v>
      </c>
      <c r="N375" s="32"/>
      <c r="O375" s="32"/>
    </row>
    <row r="376" spans="1:15" x14ac:dyDescent="0.5">
      <c r="A376" s="64" t="str">
        <f>IF(ISBLANK(Census!C147),(""),(INT(YEARFRAC(Census!C147,'Request Form'!$E$11,1))))</f>
        <v/>
      </c>
      <c r="B376" s="34" t="str">
        <f ca="1">IF(ISBLANK(Census!C147),(""),(INT(YEARFRAC(Census!C147,TODAY(),1))))</f>
        <v/>
      </c>
      <c r="C376" s="51" t="str">
        <v/>
      </c>
      <c r="D376" s="51"/>
      <c r="E376" s="51"/>
      <c r="F376" s="51">
        <v>0</v>
      </c>
      <c r="G376" s="32">
        <v>0</v>
      </c>
      <c r="H376" s="32">
        <v>0</v>
      </c>
      <c r="I376" s="32">
        <v>0</v>
      </c>
      <c r="J376" s="32">
        <v>0</v>
      </c>
      <c r="L376" s="51">
        <v>0</v>
      </c>
      <c r="M376">
        <v>0</v>
      </c>
      <c r="N376" s="32"/>
      <c r="O376" s="32"/>
    </row>
    <row r="377" spans="1:15" x14ac:dyDescent="0.5">
      <c r="A377" s="64" t="str">
        <f>IF(ISBLANK(Census!C148),(""),(INT(YEARFRAC(Census!C148,'Request Form'!$E$11,1))))</f>
        <v/>
      </c>
      <c r="B377" s="34" t="str">
        <f ca="1">IF(ISBLANK(Census!C148),(""),(INT(YEARFRAC(Census!C148,TODAY(),1))))</f>
        <v/>
      </c>
      <c r="C377" s="51" t="str">
        <v/>
      </c>
      <c r="D377" s="51"/>
      <c r="E377" s="51"/>
      <c r="F377" s="51">
        <v>0</v>
      </c>
      <c r="G377" s="32">
        <v>0</v>
      </c>
      <c r="H377" s="32">
        <v>0</v>
      </c>
      <c r="I377" s="32">
        <v>0</v>
      </c>
      <c r="J377" s="32">
        <v>0</v>
      </c>
      <c r="L377" s="51">
        <v>0</v>
      </c>
      <c r="M377">
        <v>0</v>
      </c>
      <c r="N377" s="32"/>
      <c r="O377" s="32"/>
    </row>
    <row r="378" spans="1:15" x14ac:dyDescent="0.5">
      <c r="A378" s="64" t="str">
        <f>IF(ISBLANK(Census!C149),(""),(INT(YEARFRAC(Census!C149,'Request Form'!$E$11,1))))</f>
        <v/>
      </c>
      <c r="B378" s="34" t="str">
        <f ca="1">IF(ISBLANK(Census!C149),(""),(INT(YEARFRAC(Census!C149,TODAY(),1))))</f>
        <v/>
      </c>
      <c r="C378" s="51" t="str">
        <v/>
      </c>
      <c r="D378" s="51"/>
      <c r="E378" s="51"/>
      <c r="F378" s="51">
        <v>0</v>
      </c>
      <c r="G378" s="32">
        <v>0</v>
      </c>
      <c r="H378" s="32">
        <v>0</v>
      </c>
      <c r="I378" s="32">
        <v>0</v>
      </c>
      <c r="J378" s="32">
        <v>0</v>
      </c>
      <c r="L378" s="51">
        <v>0</v>
      </c>
      <c r="M378">
        <v>0</v>
      </c>
      <c r="N378" s="32"/>
      <c r="O378" s="32"/>
    </row>
    <row r="379" spans="1:15" x14ac:dyDescent="0.5">
      <c r="A379" s="64" t="str">
        <f>IF(ISBLANK(Census!C150),(""),(INT(YEARFRAC(Census!C150,'Request Form'!$E$11,1))))</f>
        <v/>
      </c>
      <c r="B379" s="34" t="str">
        <f ca="1">IF(ISBLANK(Census!C150),(""),(INT(YEARFRAC(Census!C150,TODAY(),1))))</f>
        <v/>
      </c>
      <c r="C379" s="51" t="str">
        <v/>
      </c>
      <c r="D379" s="51"/>
      <c r="E379" s="51"/>
      <c r="F379" s="51">
        <v>0</v>
      </c>
      <c r="G379" s="32">
        <v>0</v>
      </c>
      <c r="H379" s="32">
        <v>0</v>
      </c>
      <c r="I379" s="32">
        <v>0</v>
      </c>
      <c r="J379" s="32">
        <v>0</v>
      </c>
      <c r="L379" s="51">
        <v>0</v>
      </c>
      <c r="M379">
        <v>0</v>
      </c>
      <c r="N379" s="32"/>
      <c r="O379" s="32"/>
    </row>
    <row r="380" spans="1:15" x14ac:dyDescent="0.5">
      <c r="A380" s="64" t="str">
        <f>IF(ISBLANK(Census!C151),(""),(INT(YEARFRAC(Census!C151,'Request Form'!$E$11,1))))</f>
        <v/>
      </c>
      <c r="B380" s="34" t="str">
        <f ca="1">IF(ISBLANK(Census!C151),(""),(INT(YEARFRAC(Census!C151,TODAY(),1))))</f>
        <v/>
      </c>
      <c r="C380" s="51" t="str">
        <v/>
      </c>
      <c r="D380" s="51"/>
      <c r="E380" s="51"/>
      <c r="F380" s="51">
        <v>0</v>
      </c>
      <c r="G380" s="32">
        <v>0</v>
      </c>
      <c r="H380" s="32">
        <v>0</v>
      </c>
      <c r="I380" s="32">
        <v>0</v>
      </c>
      <c r="J380" s="32">
        <v>0</v>
      </c>
      <c r="L380" s="51">
        <v>0</v>
      </c>
      <c r="M380">
        <v>0</v>
      </c>
      <c r="N380" s="32"/>
      <c r="O380" s="32"/>
    </row>
    <row r="381" spans="1:15" x14ac:dyDescent="0.5">
      <c r="A381" s="64" t="str">
        <f>IF(ISBLANK(Census!C152),(""),(INT(YEARFRAC(Census!C152,'Request Form'!$E$11,1))))</f>
        <v/>
      </c>
      <c r="B381" s="34" t="str">
        <f ca="1">IF(ISBLANK(Census!C152),(""),(INT(YEARFRAC(Census!C152,TODAY(),1))))</f>
        <v/>
      </c>
      <c r="C381" s="51" t="str">
        <v/>
      </c>
      <c r="D381" s="51"/>
      <c r="E381" s="51"/>
      <c r="F381" s="51">
        <v>0</v>
      </c>
      <c r="G381" s="32">
        <v>0</v>
      </c>
      <c r="H381" s="32">
        <v>0</v>
      </c>
      <c r="I381" s="32">
        <v>0</v>
      </c>
      <c r="J381" s="32">
        <v>0</v>
      </c>
      <c r="L381" s="51">
        <v>0</v>
      </c>
      <c r="M381">
        <v>0</v>
      </c>
      <c r="N381" s="32"/>
      <c r="O381" s="32"/>
    </row>
    <row r="382" spans="1:15" x14ac:dyDescent="0.5">
      <c r="A382" s="64" t="str">
        <f>IF(ISBLANK(Census!C153),(""),(INT(YEARFRAC(Census!C153,'Request Form'!$E$11,1))))</f>
        <v/>
      </c>
      <c r="B382" s="34" t="str">
        <f ca="1">IF(ISBLANK(Census!C153),(""),(INT(YEARFRAC(Census!C153,TODAY(),1))))</f>
        <v/>
      </c>
      <c r="C382" s="51" t="str">
        <v/>
      </c>
      <c r="D382" s="51"/>
      <c r="E382" s="51"/>
      <c r="F382" s="51">
        <v>0</v>
      </c>
      <c r="G382" s="32">
        <v>0</v>
      </c>
      <c r="H382" s="32">
        <v>0</v>
      </c>
      <c r="I382" s="32">
        <v>0</v>
      </c>
      <c r="J382" s="32">
        <v>0</v>
      </c>
      <c r="L382" s="51">
        <v>0</v>
      </c>
      <c r="M382">
        <v>0</v>
      </c>
      <c r="N382" s="32"/>
      <c r="O382" s="32"/>
    </row>
    <row r="383" spans="1:15" x14ac:dyDescent="0.5">
      <c r="A383" s="64" t="str">
        <f>IF(ISBLANK(Census!C154),(""),(INT(YEARFRAC(Census!C154,'Request Form'!$E$11,1))))</f>
        <v/>
      </c>
      <c r="B383" s="34" t="str">
        <f ca="1">IF(ISBLANK(Census!C154),(""),(INT(YEARFRAC(Census!C154,TODAY(),1))))</f>
        <v/>
      </c>
      <c r="C383" s="51" t="str">
        <v/>
      </c>
      <c r="D383" s="51"/>
      <c r="E383" s="51"/>
      <c r="F383" s="51">
        <v>0</v>
      </c>
      <c r="G383" s="32">
        <v>0</v>
      </c>
      <c r="H383" s="32">
        <v>0</v>
      </c>
      <c r="I383" s="32">
        <v>0</v>
      </c>
      <c r="J383" s="32">
        <v>0</v>
      </c>
      <c r="L383" s="51">
        <v>0</v>
      </c>
      <c r="M383">
        <v>0</v>
      </c>
      <c r="N383" s="32"/>
      <c r="O383" s="32"/>
    </row>
    <row r="384" spans="1:15" x14ac:dyDescent="0.5">
      <c r="A384" s="64" t="str">
        <f>IF(ISBLANK(Census!C155),(""),(INT(YEARFRAC(Census!C155,'Request Form'!$E$11,1))))</f>
        <v/>
      </c>
      <c r="B384" s="34" t="str">
        <f ca="1">IF(ISBLANK(Census!C155),(""),(INT(YEARFRAC(Census!C155,TODAY(),1))))</f>
        <v/>
      </c>
      <c r="C384" s="51" t="str">
        <v/>
      </c>
      <c r="D384" s="51"/>
      <c r="E384" s="51"/>
      <c r="F384" s="51">
        <v>0</v>
      </c>
      <c r="G384" s="32">
        <v>0</v>
      </c>
      <c r="H384" s="32">
        <v>0</v>
      </c>
      <c r="I384" s="32">
        <v>0</v>
      </c>
      <c r="J384" s="32">
        <v>0</v>
      </c>
      <c r="L384" s="51">
        <v>0</v>
      </c>
      <c r="M384">
        <v>0</v>
      </c>
      <c r="N384" s="32"/>
      <c r="O384" s="32"/>
    </row>
    <row r="385" spans="1:15" x14ac:dyDescent="0.5">
      <c r="A385" s="64" t="str">
        <f>IF(ISBLANK(Census!C156),(""),(INT(YEARFRAC(Census!C156,'Request Form'!$E$11,1))))</f>
        <v/>
      </c>
      <c r="B385" s="34" t="str">
        <f ca="1">IF(ISBLANK(Census!C156),(""),(INT(YEARFRAC(Census!C156,TODAY(),1))))</f>
        <v/>
      </c>
      <c r="C385" s="51" t="str">
        <v/>
      </c>
      <c r="D385" s="51"/>
      <c r="E385" s="51"/>
      <c r="F385" s="51">
        <v>0</v>
      </c>
      <c r="G385" s="32">
        <v>0</v>
      </c>
      <c r="H385" s="32">
        <v>0</v>
      </c>
      <c r="I385" s="32">
        <v>0</v>
      </c>
      <c r="J385" s="32">
        <v>0</v>
      </c>
      <c r="L385" s="51">
        <v>0</v>
      </c>
      <c r="M385">
        <v>0</v>
      </c>
      <c r="N385" s="32"/>
      <c r="O385" s="32"/>
    </row>
    <row r="386" spans="1:15" x14ac:dyDescent="0.5">
      <c r="A386" s="64" t="str">
        <f>IF(ISBLANK(Census!C157),(""),(INT(YEARFRAC(Census!C157,'Request Form'!$E$11,1))))</f>
        <v/>
      </c>
      <c r="B386" s="34" t="str">
        <f ca="1">IF(ISBLANK(Census!C157),(""),(INT(YEARFRAC(Census!C157,TODAY(),1))))</f>
        <v/>
      </c>
      <c r="C386" s="51" t="str">
        <v/>
      </c>
      <c r="D386" s="51"/>
      <c r="E386" s="51"/>
      <c r="F386" s="51">
        <v>0</v>
      </c>
      <c r="G386" s="32">
        <v>0</v>
      </c>
      <c r="H386" s="32">
        <v>0</v>
      </c>
      <c r="I386" s="32">
        <v>0</v>
      </c>
      <c r="J386" s="32">
        <v>0</v>
      </c>
      <c r="L386" s="51">
        <v>0</v>
      </c>
      <c r="M386">
        <v>0</v>
      </c>
      <c r="N386" s="32"/>
      <c r="O386" s="32"/>
    </row>
    <row r="387" spans="1:15" x14ac:dyDescent="0.5">
      <c r="A387" s="64" t="str">
        <f>IF(ISBLANK(Census!C158),(""),(INT(YEARFRAC(Census!C158,'Request Form'!$E$11,1))))</f>
        <v/>
      </c>
      <c r="B387" s="34" t="str">
        <f ca="1">IF(ISBLANK(Census!C158),(""),(INT(YEARFRAC(Census!C158,TODAY(),1))))</f>
        <v/>
      </c>
      <c r="C387" s="51" t="str">
        <v/>
      </c>
      <c r="D387" s="51"/>
      <c r="E387" s="51"/>
      <c r="F387" s="51">
        <v>0</v>
      </c>
      <c r="G387" s="32">
        <v>0</v>
      </c>
      <c r="H387" s="32">
        <v>0</v>
      </c>
      <c r="I387" s="32">
        <v>0</v>
      </c>
      <c r="J387" s="32">
        <v>0</v>
      </c>
      <c r="L387" s="51">
        <v>0</v>
      </c>
      <c r="M387">
        <v>0</v>
      </c>
      <c r="N387" s="32"/>
      <c r="O387" s="32"/>
    </row>
    <row r="388" spans="1:15" x14ac:dyDescent="0.5">
      <c r="A388" s="64" t="str">
        <f>IF(ISBLANK(Census!C159),(""),(INT(YEARFRAC(Census!C159,'Request Form'!$E$11,1))))</f>
        <v/>
      </c>
      <c r="B388" s="34" t="str">
        <f ca="1">IF(ISBLANK(Census!C159),(""),(INT(YEARFRAC(Census!C159,TODAY(),1))))</f>
        <v/>
      </c>
      <c r="C388" s="51" t="str">
        <v/>
      </c>
      <c r="D388" s="51"/>
      <c r="E388" s="51"/>
      <c r="F388" s="51">
        <v>0</v>
      </c>
      <c r="G388" s="32">
        <v>0</v>
      </c>
      <c r="H388" s="32">
        <v>0</v>
      </c>
      <c r="I388" s="32">
        <v>0</v>
      </c>
      <c r="J388" s="32">
        <v>0</v>
      </c>
      <c r="L388" s="51">
        <v>0</v>
      </c>
      <c r="M388">
        <v>0</v>
      </c>
      <c r="N388" s="32"/>
      <c r="O388" s="32"/>
    </row>
    <row r="389" spans="1:15" x14ac:dyDescent="0.5">
      <c r="A389" s="64" t="str">
        <f>IF(ISBLANK(Census!C160),(""),(INT(YEARFRAC(Census!C160,'Request Form'!$E$11,1))))</f>
        <v/>
      </c>
      <c r="B389" s="34" t="str">
        <f ca="1">IF(ISBLANK(Census!C160),(""),(INT(YEARFRAC(Census!C160,TODAY(),1))))</f>
        <v/>
      </c>
      <c r="C389" s="51" t="str">
        <v/>
      </c>
      <c r="D389" s="51"/>
      <c r="E389" s="51"/>
      <c r="F389" s="51">
        <v>0</v>
      </c>
      <c r="G389" s="32">
        <v>0</v>
      </c>
      <c r="H389" s="32">
        <v>0</v>
      </c>
      <c r="I389" s="32">
        <v>0</v>
      </c>
      <c r="J389" s="32">
        <v>0</v>
      </c>
      <c r="L389" s="51">
        <v>0</v>
      </c>
      <c r="M389">
        <v>0</v>
      </c>
      <c r="N389" s="32"/>
      <c r="O389" s="32"/>
    </row>
    <row r="390" spans="1:15" x14ac:dyDescent="0.5">
      <c r="A390" s="64" t="str">
        <f>IF(ISBLANK(Census!C161),(""),(INT(YEARFRAC(Census!C161,'Request Form'!$E$11,1))))</f>
        <v/>
      </c>
      <c r="B390" s="34" t="str">
        <f ca="1">IF(ISBLANK(Census!C161),(""),(INT(YEARFRAC(Census!C161,TODAY(),1))))</f>
        <v/>
      </c>
      <c r="C390" s="51" t="str">
        <v/>
      </c>
      <c r="D390" s="51"/>
      <c r="E390" s="51"/>
      <c r="F390" s="51">
        <v>0</v>
      </c>
      <c r="G390" s="32">
        <v>0</v>
      </c>
      <c r="H390" s="32">
        <v>0</v>
      </c>
      <c r="I390" s="32">
        <v>0</v>
      </c>
      <c r="J390" s="32">
        <v>0</v>
      </c>
      <c r="L390" s="51">
        <v>0</v>
      </c>
      <c r="M390">
        <v>0</v>
      </c>
      <c r="N390" s="32"/>
      <c r="O390" s="32"/>
    </row>
    <row r="391" spans="1:15" x14ac:dyDescent="0.5">
      <c r="A391" s="64" t="str">
        <f>IF(ISBLANK(Census!C162),(""),(INT(YEARFRAC(Census!C162,'Request Form'!$E$11,1))))</f>
        <v/>
      </c>
      <c r="B391" s="34" t="str">
        <f ca="1">IF(ISBLANK(Census!C162),(""),(INT(YEARFRAC(Census!C162,TODAY(),1))))</f>
        <v/>
      </c>
      <c r="C391" s="51" t="str">
        <v/>
      </c>
      <c r="D391" s="51"/>
      <c r="E391" s="51"/>
      <c r="F391" s="51">
        <v>0</v>
      </c>
      <c r="G391" s="32">
        <v>0</v>
      </c>
      <c r="H391" s="32">
        <v>0</v>
      </c>
      <c r="I391" s="32">
        <v>0</v>
      </c>
      <c r="J391" s="32">
        <v>0</v>
      </c>
      <c r="L391" s="51">
        <v>0</v>
      </c>
      <c r="M391">
        <v>0</v>
      </c>
      <c r="N391" s="32"/>
      <c r="O391" s="32"/>
    </row>
    <row r="392" spans="1:15" x14ac:dyDescent="0.5">
      <c r="A392" s="64" t="str">
        <f>IF(ISBLANK(Census!C163),(""),(INT(YEARFRAC(Census!C163,'Request Form'!$E$11,1))))</f>
        <v/>
      </c>
      <c r="B392" s="34" t="str">
        <f ca="1">IF(ISBLANK(Census!C163),(""),(INT(YEARFRAC(Census!C163,TODAY(),1))))</f>
        <v/>
      </c>
      <c r="C392" s="51" t="str">
        <v/>
      </c>
      <c r="D392" s="51"/>
      <c r="E392" s="51"/>
      <c r="F392" s="51">
        <v>0</v>
      </c>
      <c r="G392" s="32">
        <v>0</v>
      </c>
      <c r="H392" s="32">
        <v>0</v>
      </c>
      <c r="I392" s="32">
        <v>0</v>
      </c>
      <c r="J392" s="32">
        <v>0</v>
      </c>
      <c r="L392" s="51">
        <v>0</v>
      </c>
      <c r="M392">
        <v>0</v>
      </c>
      <c r="N392" s="32"/>
      <c r="O392" s="32"/>
    </row>
    <row r="393" spans="1:15" x14ac:dyDescent="0.5">
      <c r="A393" s="64" t="str">
        <f>IF(ISBLANK(Census!C164),(""),(INT(YEARFRAC(Census!C164,'Request Form'!$E$11,1))))</f>
        <v/>
      </c>
      <c r="B393" s="34" t="str">
        <f ca="1">IF(ISBLANK(Census!C164),(""),(INT(YEARFRAC(Census!C164,TODAY(),1))))</f>
        <v/>
      </c>
      <c r="C393" s="51" t="str">
        <v/>
      </c>
      <c r="D393" s="51"/>
      <c r="E393" s="51"/>
      <c r="F393" s="51">
        <v>0</v>
      </c>
      <c r="G393" s="32">
        <v>0</v>
      </c>
      <c r="H393" s="32">
        <v>0</v>
      </c>
      <c r="I393" s="32">
        <v>0</v>
      </c>
      <c r="J393" s="32">
        <v>0</v>
      </c>
      <c r="L393" s="51">
        <v>0</v>
      </c>
      <c r="M393">
        <v>0</v>
      </c>
      <c r="N393" s="32"/>
      <c r="O393" s="32"/>
    </row>
    <row r="394" spans="1:15" x14ac:dyDescent="0.5">
      <c r="A394" s="64" t="str">
        <f>IF(ISBLANK(Census!C165),(""),(INT(YEARFRAC(Census!C165,'Request Form'!$E$11,1))))</f>
        <v/>
      </c>
      <c r="B394" s="34" t="str">
        <f ca="1">IF(ISBLANK(Census!C165),(""),(INT(YEARFRAC(Census!C165,TODAY(),1))))</f>
        <v/>
      </c>
      <c r="C394" s="51" t="str">
        <v/>
      </c>
      <c r="D394" s="51"/>
      <c r="E394" s="51"/>
      <c r="F394" s="51">
        <v>0</v>
      </c>
      <c r="G394" s="32">
        <v>0</v>
      </c>
      <c r="H394" s="32">
        <v>0</v>
      </c>
      <c r="I394" s="32">
        <v>0</v>
      </c>
      <c r="J394" s="32">
        <v>0</v>
      </c>
      <c r="L394" s="51">
        <v>0</v>
      </c>
      <c r="M394">
        <v>0</v>
      </c>
      <c r="N394" s="32"/>
      <c r="O394" s="32"/>
    </row>
    <row r="395" spans="1:15" x14ac:dyDescent="0.5">
      <c r="A395" s="64" t="str">
        <f>IF(ISBLANK(Census!C166),(""),(INT(YEARFRAC(Census!C166,'Request Form'!$E$11,1))))</f>
        <v/>
      </c>
      <c r="B395" s="34" t="str">
        <f ca="1">IF(ISBLANK(Census!C166),(""),(INT(YEARFRAC(Census!C166,TODAY(),1))))</f>
        <v/>
      </c>
      <c r="C395" s="51" t="str">
        <v/>
      </c>
      <c r="D395" s="51"/>
      <c r="E395" s="51"/>
      <c r="F395" s="51">
        <v>0</v>
      </c>
      <c r="G395" s="32">
        <v>0</v>
      </c>
      <c r="H395" s="32">
        <v>0</v>
      </c>
      <c r="I395" s="32">
        <v>0</v>
      </c>
      <c r="J395" s="32">
        <v>0</v>
      </c>
      <c r="L395" s="51">
        <v>0</v>
      </c>
      <c r="M395">
        <v>0</v>
      </c>
      <c r="N395" s="32"/>
      <c r="O395" s="32"/>
    </row>
    <row r="396" spans="1:15" x14ac:dyDescent="0.5">
      <c r="A396" s="64" t="str">
        <f>IF(ISBLANK(Census!C167),(""),(INT(YEARFRAC(Census!C167,'Request Form'!$E$11,1))))</f>
        <v/>
      </c>
      <c r="B396" s="34" t="str">
        <f ca="1">IF(ISBLANK(Census!C167),(""),(INT(YEARFRAC(Census!C167,TODAY(),1))))</f>
        <v/>
      </c>
      <c r="C396" s="51" t="str">
        <v/>
      </c>
      <c r="D396" s="51"/>
      <c r="E396" s="51"/>
      <c r="F396" s="51">
        <v>0</v>
      </c>
      <c r="G396" s="32">
        <v>0</v>
      </c>
      <c r="H396" s="32">
        <v>0</v>
      </c>
      <c r="I396" s="32">
        <v>0</v>
      </c>
      <c r="J396" s="32">
        <v>0</v>
      </c>
      <c r="L396" s="51">
        <v>0</v>
      </c>
      <c r="M396">
        <v>0</v>
      </c>
      <c r="N396" s="32"/>
      <c r="O396" s="32"/>
    </row>
    <row r="397" spans="1:15" x14ac:dyDescent="0.5">
      <c r="A397" s="64" t="str">
        <f>IF(ISBLANK(Census!C168),(""),(INT(YEARFRAC(Census!C168,'Request Form'!$E$11,1))))</f>
        <v/>
      </c>
      <c r="B397" s="34" t="str">
        <f ca="1">IF(ISBLANK(Census!C168),(""),(INT(YEARFRAC(Census!C168,TODAY(),1))))</f>
        <v/>
      </c>
      <c r="C397" s="51" t="str">
        <v/>
      </c>
      <c r="D397" s="51"/>
      <c r="E397" s="51"/>
      <c r="F397" s="51">
        <v>0</v>
      </c>
      <c r="G397" s="32">
        <v>0</v>
      </c>
      <c r="H397" s="32">
        <v>0</v>
      </c>
      <c r="I397" s="32">
        <v>0</v>
      </c>
      <c r="J397" s="32">
        <v>0</v>
      </c>
      <c r="L397" s="51">
        <v>0</v>
      </c>
      <c r="M397">
        <v>0</v>
      </c>
      <c r="N397" s="32"/>
      <c r="O397" s="32"/>
    </row>
    <row r="398" spans="1:15" x14ac:dyDescent="0.5">
      <c r="A398" s="64" t="str">
        <f>IF(ISBLANK(Census!C169),(""),(INT(YEARFRAC(Census!C169,'Request Form'!$E$11,1))))</f>
        <v/>
      </c>
      <c r="B398" s="34" t="str">
        <f ca="1">IF(ISBLANK(Census!C169),(""),(INT(YEARFRAC(Census!C169,TODAY(),1))))</f>
        <v/>
      </c>
      <c r="C398" s="51" t="str">
        <v/>
      </c>
      <c r="D398" s="51"/>
      <c r="E398" s="51"/>
      <c r="F398" s="51">
        <v>0</v>
      </c>
      <c r="G398" s="32">
        <v>0</v>
      </c>
      <c r="H398" s="32">
        <v>0</v>
      </c>
      <c r="I398" s="32">
        <v>0</v>
      </c>
      <c r="J398" s="32">
        <v>0</v>
      </c>
      <c r="L398" s="51">
        <v>0</v>
      </c>
      <c r="M398">
        <v>0</v>
      </c>
      <c r="N398" s="51"/>
      <c r="O398" s="51"/>
    </row>
    <row r="399" spans="1:15" x14ac:dyDescent="0.5">
      <c r="A399" s="64" t="str">
        <f>IF(ISBLANK(Census!C170),(""),(INT(YEARFRAC(Census!C170,'Request Form'!$E$11,1))))</f>
        <v/>
      </c>
      <c r="B399" s="34" t="str">
        <f ca="1">IF(ISBLANK(Census!C170),(""),(INT(YEARFRAC(Census!C170,TODAY(),1))))</f>
        <v/>
      </c>
      <c r="C399" s="51" t="str">
        <v/>
      </c>
      <c r="D399" s="51"/>
      <c r="E399" s="51"/>
      <c r="F399" s="51">
        <v>0</v>
      </c>
      <c r="G399" s="32">
        <v>0</v>
      </c>
      <c r="H399" s="32">
        <v>0</v>
      </c>
      <c r="I399" s="32">
        <v>0</v>
      </c>
      <c r="J399" s="32">
        <v>0</v>
      </c>
      <c r="L399" s="51">
        <v>0</v>
      </c>
      <c r="M399">
        <v>0</v>
      </c>
      <c r="N399" s="51"/>
      <c r="O399" s="51"/>
    </row>
    <row r="400" spans="1:15" x14ac:dyDescent="0.5">
      <c r="A400" s="64" t="str">
        <f>IF(ISBLANK(Census!C171),(""),(INT(YEARFRAC(Census!C171,'Request Form'!$E$11,1))))</f>
        <v/>
      </c>
      <c r="B400" s="34" t="str">
        <f ca="1">IF(ISBLANK(Census!C171),(""),(INT(YEARFRAC(Census!C171,TODAY(),1))))</f>
        <v/>
      </c>
      <c r="C400" s="51" t="str">
        <v/>
      </c>
      <c r="D400" s="51"/>
      <c r="E400" s="51"/>
      <c r="F400" s="51">
        <v>0</v>
      </c>
      <c r="G400" s="32">
        <v>0</v>
      </c>
      <c r="H400" s="32">
        <v>0</v>
      </c>
      <c r="I400" s="32">
        <v>0</v>
      </c>
      <c r="J400" s="32">
        <v>0</v>
      </c>
      <c r="L400" s="51">
        <v>0</v>
      </c>
      <c r="M400">
        <v>0</v>
      </c>
      <c r="N400" s="51"/>
      <c r="O400" s="51"/>
    </row>
    <row r="401" spans="1:15" x14ac:dyDescent="0.5">
      <c r="A401" s="64" t="str">
        <f>IF(ISBLANK(Census!C172),(""),(INT(YEARFRAC(Census!C172,'Request Form'!$E$11,1))))</f>
        <v/>
      </c>
      <c r="B401" s="34" t="str">
        <f ca="1">IF(ISBLANK(Census!C172),(""),(INT(YEARFRAC(Census!C172,TODAY(),1))))</f>
        <v/>
      </c>
      <c r="C401" s="51" t="str">
        <v/>
      </c>
      <c r="D401" s="51"/>
      <c r="E401" s="51"/>
      <c r="F401" s="51">
        <v>0</v>
      </c>
      <c r="G401" s="32">
        <v>0</v>
      </c>
      <c r="H401" s="32">
        <v>0</v>
      </c>
      <c r="I401" s="32">
        <v>0</v>
      </c>
      <c r="J401" s="32">
        <v>0</v>
      </c>
      <c r="L401" s="51">
        <v>0</v>
      </c>
      <c r="M401">
        <v>0</v>
      </c>
      <c r="N401" s="51"/>
      <c r="O401" s="51"/>
    </row>
    <row r="402" spans="1:15" x14ac:dyDescent="0.5">
      <c r="A402" s="64" t="str">
        <f>IF(ISBLANK(Census!C173),(""),(INT(YEARFRAC(Census!C173,'Request Form'!$E$11,1))))</f>
        <v/>
      </c>
      <c r="B402" s="34" t="str">
        <f ca="1">IF(ISBLANK(Census!C173),(""),(INT(YEARFRAC(Census!C173,TODAY(),1))))</f>
        <v/>
      </c>
      <c r="C402" s="51" t="str">
        <v/>
      </c>
      <c r="D402" s="51"/>
      <c r="E402" s="51"/>
      <c r="F402" s="51">
        <v>0</v>
      </c>
      <c r="G402" s="32">
        <v>0</v>
      </c>
      <c r="H402" s="32">
        <v>0</v>
      </c>
      <c r="I402" s="32">
        <v>0</v>
      </c>
      <c r="J402" s="32">
        <v>0</v>
      </c>
      <c r="L402" s="51">
        <v>0</v>
      </c>
      <c r="M402">
        <v>0</v>
      </c>
      <c r="N402" s="51"/>
      <c r="O402" s="51"/>
    </row>
    <row r="403" spans="1:15" x14ac:dyDescent="0.5">
      <c r="A403" s="64" t="str">
        <f>IF(ISBLANK(Census!C174),(""),(INT(YEARFRAC(Census!C174,'Request Form'!$E$11,1))))</f>
        <v/>
      </c>
      <c r="B403" s="34" t="str">
        <f ca="1">IF(ISBLANK(Census!C174),(""),(INT(YEARFRAC(Census!C174,TODAY(),1))))</f>
        <v/>
      </c>
      <c r="C403" s="51" t="str">
        <v/>
      </c>
      <c r="D403" s="51"/>
      <c r="E403" s="51"/>
      <c r="F403" s="51">
        <v>0</v>
      </c>
      <c r="G403" s="32">
        <v>0</v>
      </c>
      <c r="H403" s="32">
        <v>0</v>
      </c>
      <c r="I403" s="32">
        <v>0</v>
      </c>
      <c r="J403" s="32">
        <v>0</v>
      </c>
      <c r="L403" s="51">
        <v>0</v>
      </c>
      <c r="M403">
        <v>0</v>
      </c>
      <c r="N403" s="51"/>
      <c r="O403" s="51"/>
    </row>
    <row r="404" spans="1:15" x14ac:dyDescent="0.5">
      <c r="A404" s="64" t="str">
        <f>IF(ISBLANK(Census!C175),(""),(INT(YEARFRAC(Census!C175,'Request Form'!$E$11,1))))</f>
        <v/>
      </c>
      <c r="B404" s="34" t="str">
        <f ca="1">IF(ISBLANK(Census!C175),(""),(INT(YEARFRAC(Census!C175,TODAY(),1))))</f>
        <v/>
      </c>
      <c r="C404" s="51" t="str">
        <v/>
      </c>
      <c r="D404" s="51"/>
      <c r="E404" s="51"/>
      <c r="F404" s="51">
        <v>0</v>
      </c>
      <c r="G404" s="32">
        <v>0</v>
      </c>
      <c r="H404" s="32">
        <v>0</v>
      </c>
      <c r="I404" s="32">
        <v>0</v>
      </c>
      <c r="J404" s="32">
        <v>0</v>
      </c>
      <c r="L404" s="51">
        <v>0</v>
      </c>
      <c r="M404">
        <v>0</v>
      </c>
      <c r="N404" s="51"/>
      <c r="O404" s="51"/>
    </row>
    <row r="405" spans="1:15" x14ac:dyDescent="0.5">
      <c r="A405" s="64" t="str">
        <f>IF(ISBLANK(Census!C176),(""),(INT(YEARFRAC(Census!C176,'Request Form'!$E$11,1))))</f>
        <v/>
      </c>
      <c r="B405" s="34" t="str">
        <f ca="1">IF(ISBLANK(Census!C176),(""),(INT(YEARFRAC(Census!C176,TODAY(),1))))</f>
        <v/>
      </c>
      <c r="C405" s="51" t="str">
        <v/>
      </c>
      <c r="D405" s="51"/>
      <c r="E405" s="51"/>
      <c r="F405" s="51">
        <v>0</v>
      </c>
      <c r="G405" s="32">
        <v>0</v>
      </c>
      <c r="H405" s="32">
        <v>0</v>
      </c>
      <c r="I405" s="32">
        <v>0</v>
      </c>
      <c r="J405" s="32">
        <v>0</v>
      </c>
      <c r="L405" s="51">
        <v>0</v>
      </c>
      <c r="M405">
        <v>0</v>
      </c>
      <c r="N405" s="51"/>
      <c r="O405" s="51"/>
    </row>
    <row r="406" spans="1:15" x14ac:dyDescent="0.5">
      <c r="A406" s="64" t="str">
        <f>IF(ISBLANK(Census!C177),(""),(INT(YEARFRAC(Census!C177,'Request Form'!$E$11,1))))</f>
        <v/>
      </c>
      <c r="B406" s="34" t="str">
        <f ca="1">IF(ISBLANK(Census!C177),(""),(INT(YEARFRAC(Census!C177,TODAY(),1))))</f>
        <v/>
      </c>
      <c r="C406" s="51" t="str">
        <v/>
      </c>
      <c r="D406" s="51"/>
      <c r="E406" s="51"/>
      <c r="F406" s="51">
        <v>0</v>
      </c>
      <c r="G406" s="32">
        <v>0</v>
      </c>
      <c r="H406" s="32">
        <v>0</v>
      </c>
      <c r="I406" s="32">
        <v>0</v>
      </c>
      <c r="J406" s="32">
        <v>0</v>
      </c>
      <c r="L406" s="51">
        <v>0</v>
      </c>
      <c r="M406">
        <v>0</v>
      </c>
      <c r="N406" s="51"/>
      <c r="O406" s="51"/>
    </row>
    <row r="407" spans="1:15" x14ac:dyDescent="0.5">
      <c r="A407" s="64" t="str">
        <f>IF(ISBLANK(Census!C178),(""),(INT(YEARFRAC(Census!C178,'Request Form'!$E$11,1))))</f>
        <v/>
      </c>
      <c r="B407" s="34" t="str">
        <f ca="1">IF(ISBLANK(Census!C178),(""),(INT(YEARFRAC(Census!C178,TODAY(),1))))</f>
        <v/>
      </c>
      <c r="C407" s="51" t="str">
        <v/>
      </c>
      <c r="D407" s="51"/>
      <c r="E407" s="51"/>
      <c r="F407" s="51">
        <v>0</v>
      </c>
      <c r="G407" s="32">
        <v>0</v>
      </c>
      <c r="H407" s="32">
        <v>0</v>
      </c>
      <c r="I407" s="32">
        <v>0</v>
      </c>
      <c r="J407" s="32">
        <v>0</v>
      </c>
      <c r="L407" s="51">
        <v>0</v>
      </c>
      <c r="M407">
        <v>0</v>
      </c>
      <c r="N407" s="51"/>
      <c r="O407" s="51"/>
    </row>
    <row r="408" spans="1:15" x14ac:dyDescent="0.5">
      <c r="A408" s="64" t="str">
        <f>IF(ISBLANK(Census!C179),(""),(INT(YEARFRAC(Census!C179,'Request Form'!$E$11,1))))</f>
        <v/>
      </c>
      <c r="B408" s="34" t="str">
        <f ca="1">IF(ISBLANK(Census!C179),(""),(INT(YEARFRAC(Census!C179,TODAY(),1))))</f>
        <v/>
      </c>
      <c r="C408" s="51" t="str">
        <v/>
      </c>
      <c r="D408" s="51"/>
      <c r="E408" s="51"/>
      <c r="F408" s="51">
        <v>0</v>
      </c>
      <c r="G408" s="32">
        <v>0</v>
      </c>
      <c r="H408" s="32">
        <v>0</v>
      </c>
      <c r="I408" s="32">
        <v>0</v>
      </c>
      <c r="J408" s="32">
        <v>0</v>
      </c>
      <c r="L408" s="51">
        <v>0</v>
      </c>
      <c r="M408">
        <v>0</v>
      </c>
      <c r="N408" s="51"/>
      <c r="O408" s="51"/>
    </row>
    <row r="409" spans="1:15" x14ac:dyDescent="0.5">
      <c r="A409" s="64" t="str">
        <f>IF(ISBLANK(Census!C180),(""),(INT(YEARFRAC(Census!C180,'Request Form'!$E$11,1))))</f>
        <v/>
      </c>
      <c r="B409" s="34" t="str">
        <f ca="1">IF(ISBLANK(Census!C180),(""),(INT(YEARFRAC(Census!C180,TODAY(),1))))</f>
        <v/>
      </c>
      <c r="C409" s="51" t="str">
        <v/>
      </c>
      <c r="D409" s="51"/>
      <c r="E409" s="51"/>
      <c r="F409" s="51">
        <v>0</v>
      </c>
      <c r="G409" s="32">
        <v>0</v>
      </c>
      <c r="H409" s="32">
        <v>0</v>
      </c>
      <c r="I409" s="32">
        <v>0</v>
      </c>
      <c r="J409" s="32">
        <v>0</v>
      </c>
      <c r="L409" s="51">
        <v>0</v>
      </c>
      <c r="M409">
        <v>0</v>
      </c>
      <c r="N409" s="51"/>
      <c r="O409" s="51"/>
    </row>
    <row r="410" spans="1:15" x14ac:dyDescent="0.5">
      <c r="A410" s="64" t="str">
        <f>IF(ISBLANK(Census!C181),(""),(INT(YEARFRAC(Census!C181,'Request Form'!$E$11,1))))</f>
        <v/>
      </c>
      <c r="B410" s="34" t="str">
        <f ca="1">IF(ISBLANK(Census!C181),(""),(INT(YEARFRAC(Census!C181,TODAY(),1))))</f>
        <v/>
      </c>
      <c r="C410" s="51" t="str">
        <v/>
      </c>
      <c r="D410" s="51"/>
      <c r="E410" s="51"/>
      <c r="F410" s="51">
        <v>0</v>
      </c>
      <c r="G410" s="32">
        <v>0</v>
      </c>
      <c r="H410" s="32">
        <v>0</v>
      </c>
      <c r="I410" s="32">
        <v>0</v>
      </c>
      <c r="J410" s="32">
        <v>0</v>
      </c>
      <c r="L410" s="51">
        <v>0</v>
      </c>
      <c r="M410">
        <v>0</v>
      </c>
      <c r="N410" s="51"/>
      <c r="O410" s="51"/>
    </row>
    <row r="411" spans="1:15" x14ac:dyDescent="0.5">
      <c r="A411" s="64" t="str">
        <f>IF(ISBLANK(Census!C182),(""),(INT(YEARFRAC(Census!C182,'Request Form'!$E$11,1))))</f>
        <v/>
      </c>
      <c r="B411" s="34" t="str">
        <f ca="1">IF(ISBLANK(Census!C182),(""),(INT(YEARFRAC(Census!C182,TODAY(),1))))</f>
        <v/>
      </c>
      <c r="C411" s="51" t="str">
        <v/>
      </c>
      <c r="D411" s="51"/>
      <c r="E411" s="51"/>
      <c r="F411" s="51">
        <v>0</v>
      </c>
      <c r="G411" s="32">
        <v>0</v>
      </c>
      <c r="H411" s="32">
        <v>0</v>
      </c>
      <c r="I411" s="32">
        <v>0</v>
      </c>
      <c r="J411" s="32">
        <v>0</v>
      </c>
      <c r="L411" s="51">
        <v>0</v>
      </c>
      <c r="M411">
        <v>0</v>
      </c>
      <c r="N411" s="51"/>
      <c r="O411" s="51"/>
    </row>
    <row r="412" spans="1:15" x14ac:dyDescent="0.5">
      <c r="A412" s="64" t="str">
        <f>IF(ISBLANK(Census!C183),(""),(INT(YEARFRAC(Census!C183,'Request Form'!$E$11,1))))</f>
        <v/>
      </c>
      <c r="B412" s="34" t="str">
        <f ca="1">IF(ISBLANK(Census!C183),(""),(INT(YEARFRAC(Census!C183,TODAY(),1))))</f>
        <v/>
      </c>
      <c r="C412" s="51" t="str">
        <v/>
      </c>
      <c r="D412" s="51"/>
      <c r="E412" s="51"/>
      <c r="F412" s="51">
        <v>0</v>
      </c>
      <c r="G412" s="32">
        <v>0</v>
      </c>
      <c r="H412" s="32">
        <v>0</v>
      </c>
      <c r="I412" s="32">
        <v>0</v>
      </c>
      <c r="J412" s="32">
        <v>0</v>
      </c>
      <c r="L412" s="51">
        <v>0</v>
      </c>
      <c r="M412">
        <v>0</v>
      </c>
      <c r="N412" s="51"/>
      <c r="O412" s="51"/>
    </row>
    <row r="413" spans="1:15" x14ac:dyDescent="0.5">
      <c r="A413" s="64" t="str">
        <f>IF(ISBLANK(Census!C184),(""),(INT(YEARFRAC(Census!C184,'Request Form'!$E$11,1))))</f>
        <v/>
      </c>
      <c r="B413" s="34" t="str">
        <f ca="1">IF(ISBLANK(Census!C184),(""),(INT(YEARFRAC(Census!C184,TODAY(),1))))</f>
        <v/>
      </c>
      <c r="C413" s="51" t="str">
        <v/>
      </c>
      <c r="D413" s="51"/>
      <c r="E413" s="51"/>
      <c r="F413" s="51">
        <v>0</v>
      </c>
      <c r="G413" s="32">
        <v>0</v>
      </c>
      <c r="H413" s="32">
        <v>0</v>
      </c>
      <c r="I413" s="32">
        <v>0</v>
      </c>
      <c r="J413" s="32">
        <v>0</v>
      </c>
      <c r="L413" s="51">
        <v>0</v>
      </c>
      <c r="M413">
        <v>0</v>
      </c>
      <c r="N413" s="51"/>
      <c r="O413" s="51"/>
    </row>
    <row r="414" spans="1:15" x14ac:dyDescent="0.5">
      <c r="A414" s="64" t="str">
        <f>IF(ISBLANK(Census!C185),(""),(INT(YEARFRAC(Census!C185,'Request Form'!$E$11,1))))</f>
        <v/>
      </c>
      <c r="B414" s="34" t="str">
        <f ca="1">IF(ISBLANK(Census!C185),(""),(INT(YEARFRAC(Census!C185,TODAY(),1))))</f>
        <v/>
      </c>
      <c r="C414" s="51" t="str">
        <v/>
      </c>
      <c r="D414" s="51"/>
      <c r="E414" s="51"/>
      <c r="F414" s="51">
        <v>0</v>
      </c>
      <c r="G414" s="32">
        <v>0</v>
      </c>
      <c r="H414" s="32">
        <v>0</v>
      </c>
      <c r="I414" s="32">
        <v>0</v>
      </c>
      <c r="J414" s="32">
        <v>0</v>
      </c>
      <c r="L414" s="51">
        <v>0</v>
      </c>
      <c r="M414">
        <v>0</v>
      </c>
      <c r="N414" s="51"/>
      <c r="O414" s="51"/>
    </row>
    <row r="415" spans="1:15" x14ac:dyDescent="0.5">
      <c r="A415" s="64" t="str">
        <f>IF(ISBLANK(Census!C186),(""),(INT(YEARFRAC(Census!C186,'Request Form'!$E$11,1))))</f>
        <v/>
      </c>
      <c r="B415" s="34" t="str">
        <f ca="1">IF(ISBLANK(Census!C186),(""),(INT(YEARFRAC(Census!C186,TODAY(),1))))</f>
        <v/>
      </c>
      <c r="C415" s="51" t="str">
        <v/>
      </c>
      <c r="D415" s="51"/>
      <c r="E415" s="51"/>
      <c r="F415" s="51">
        <v>0</v>
      </c>
      <c r="G415" s="32">
        <v>0</v>
      </c>
      <c r="H415" s="32">
        <v>0</v>
      </c>
      <c r="I415" s="32">
        <v>0</v>
      </c>
      <c r="J415" s="32">
        <v>0</v>
      </c>
      <c r="L415" s="51">
        <v>0</v>
      </c>
      <c r="M415">
        <v>0</v>
      </c>
      <c r="N415" s="51"/>
      <c r="O415" s="51"/>
    </row>
    <row r="416" spans="1:15" x14ac:dyDescent="0.5">
      <c r="A416" s="64" t="str">
        <f>IF(ISBLANK(Census!C187),(""),(INT(YEARFRAC(Census!C187,'Request Form'!$E$11,1))))</f>
        <v/>
      </c>
      <c r="B416" s="34" t="str">
        <f ca="1">IF(ISBLANK(Census!C187),(""),(INT(YEARFRAC(Census!C187,TODAY(),1))))</f>
        <v/>
      </c>
      <c r="C416" s="51" t="str">
        <v/>
      </c>
      <c r="D416" s="51"/>
      <c r="E416" s="51"/>
      <c r="F416" s="51">
        <v>0</v>
      </c>
      <c r="G416" s="32">
        <v>0</v>
      </c>
      <c r="H416" s="32">
        <v>0</v>
      </c>
      <c r="I416" s="32">
        <v>0</v>
      </c>
      <c r="J416" s="32">
        <v>0</v>
      </c>
      <c r="L416" s="51">
        <v>0</v>
      </c>
      <c r="M416">
        <v>0</v>
      </c>
      <c r="N416" s="51"/>
      <c r="O416" s="51"/>
    </row>
    <row r="417" spans="1:15" x14ac:dyDescent="0.5">
      <c r="A417" s="64" t="str">
        <f>IF(ISBLANK(Census!C188),(""),(INT(YEARFRAC(Census!C188,'Request Form'!$E$11,1))))</f>
        <v/>
      </c>
      <c r="B417" s="34" t="str">
        <f ca="1">IF(ISBLANK(Census!C188),(""),(INT(YEARFRAC(Census!C188,TODAY(),1))))</f>
        <v/>
      </c>
      <c r="C417" s="51" t="str">
        <v/>
      </c>
      <c r="D417" s="51"/>
      <c r="E417" s="51"/>
      <c r="F417" s="51">
        <v>0</v>
      </c>
      <c r="G417" s="32">
        <v>0</v>
      </c>
      <c r="H417" s="32">
        <v>0</v>
      </c>
      <c r="I417" s="32">
        <v>0</v>
      </c>
      <c r="J417" s="32">
        <v>0</v>
      </c>
      <c r="L417" s="51">
        <v>0</v>
      </c>
      <c r="M417">
        <v>0</v>
      </c>
      <c r="N417" s="51"/>
      <c r="O417" s="51"/>
    </row>
    <row r="418" spans="1:15" x14ac:dyDescent="0.5">
      <c r="A418" s="64" t="str">
        <f>IF(ISBLANK(Census!C189),(""),(INT(YEARFRAC(Census!C189,'Request Form'!$E$11,1))))</f>
        <v/>
      </c>
      <c r="B418" s="34" t="str">
        <f ca="1">IF(ISBLANK(Census!C189),(""),(INT(YEARFRAC(Census!C189,TODAY(),1))))</f>
        <v/>
      </c>
      <c r="C418" s="51" t="str">
        <v/>
      </c>
      <c r="D418" s="51"/>
      <c r="E418" s="51"/>
      <c r="F418" s="51">
        <v>0</v>
      </c>
      <c r="G418" s="32">
        <v>0</v>
      </c>
      <c r="H418" s="32">
        <v>0</v>
      </c>
      <c r="I418" s="32">
        <v>0</v>
      </c>
      <c r="J418" s="32">
        <v>0</v>
      </c>
      <c r="L418" s="51">
        <v>0</v>
      </c>
      <c r="M418">
        <v>0</v>
      </c>
      <c r="N418" s="51"/>
      <c r="O418" s="51"/>
    </row>
    <row r="419" spans="1:15" x14ac:dyDescent="0.5">
      <c r="A419" s="64" t="str">
        <f>IF(ISBLANK(Census!C190),(""),(INT(YEARFRAC(Census!C190,'Request Form'!$E$11,1))))</f>
        <v/>
      </c>
      <c r="B419" s="34" t="str">
        <f ca="1">IF(ISBLANK(Census!C190),(""),(INT(YEARFRAC(Census!C190,TODAY(),1))))</f>
        <v/>
      </c>
      <c r="C419" s="51" t="str">
        <v/>
      </c>
      <c r="D419" s="51"/>
      <c r="E419" s="51"/>
      <c r="F419" s="51">
        <v>0</v>
      </c>
      <c r="G419" s="32">
        <v>0</v>
      </c>
      <c r="H419" s="32">
        <v>0</v>
      </c>
      <c r="I419" s="32">
        <v>0</v>
      </c>
      <c r="J419" s="32">
        <v>0</v>
      </c>
      <c r="L419" s="51">
        <v>0</v>
      </c>
      <c r="M419">
        <v>0</v>
      </c>
      <c r="N419" s="51"/>
      <c r="O419" s="51"/>
    </row>
    <row r="420" spans="1:15" x14ac:dyDescent="0.5">
      <c r="A420" s="64" t="str">
        <f>IF(ISBLANK(Census!C191),(""),(INT(YEARFRAC(Census!C191,'Request Form'!$E$11,1))))</f>
        <v/>
      </c>
      <c r="B420" s="34" t="str">
        <f ca="1">IF(ISBLANK(Census!C191),(""),(INT(YEARFRAC(Census!C191,TODAY(),1))))</f>
        <v/>
      </c>
      <c r="C420" s="51" t="str">
        <v/>
      </c>
      <c r="D420" s="51"/>
      <c r="E420" s="51"/>
      <c r="F420" s="51">
        <v>0</v>
      </c>
      <c r="G420" s="32">
        <v>0</v>
      </c>
      <c r="H420" s="32">
        <v>0</v>
      </c>
      <c r="I420" s="32">
        <v>0</v>
      </c>
      <c r="J420" s="32">
        <v>0</v>
      </c>
      <c r="L420" s="51">
        <v>0</v>
      </c>
      <c r="M420">
        <v>0</v>
      </c>
      <c r="N420" s="51"/>
      <c r="O420" s="51"/>
    </row>
    <row r="421" spans="1:15" x14ac:dyDescent="0.5">
      <c r="A421" s="64" t="str">
        <f>IF(ISBLANK(Census!C192),(""),(INT(YEARFRAC(Census!C192,'Request Form'!$E$11,1))))</f>
        <v/>
      </c>
      <c r="B421" s="34" t="str">
        <f ca="1">IF(ISBLANK(Census!C192),(""),(INT(YEARFRAC(Census!C192,TODAY(),1))))</f>
        <v/>
      </c>
      <c r="C421" s="51" t="str">
        <v/>
      </c>
      <c r="D421" s="51"/>
      <c r="E421" s="51"/>
      <c r="F421" s="51">
        <v>0</v>
      </c>
      <c r="G421" s="32">
        <v>0</v>
      </c>
      <c r="H421" s="32">
        <v>0</v>
      </c>
      <c r="I421" s="32">
        <v>0</v>
      </c>
      <c r="J421" s="32">
        <v>0</v>
      </c>
      <c r="L421" s="51">
        <v>0</v>
      </c>
      <c r="M421">
        <v>0</v>
      </c>
      <c r="N421" s="51"/>
      <c r="O421" s="51"/>
    </row>
    <row r="422" spans="1:15" x14ac:dyDescent="0.5">
      <c r="A422" s="64" t="str">
        <f>IF(ISBLANK(Census!C193),(""),(INT(YEARFRAC(Census!C193,'Request Form'!$E$11,1))))</f>
        <v/>
      </c>
      <c r="B422" s="34" t="str">
        <f ca="1">IF(ISBLANK(Census!C193),(""),(INT(YEARFRAC(Census!C193,TODAY(),1))))</f>
        <v/>
      </c>
      <c r="C422" s="51" t="str">
        <v/>
      </c>
      <c r="D422" s="51"/>
      <c r="E422" s="51"/>
      <c r="F422" s="51">
        <v>0</v>
      </c>
      <c r="G422" s="32">
        <v>0</v>
      </c>
      <c r="H422" s="32">
        <v>0</v>
      </c>
      <c r="I422" s="32">
        <v>0</v>
      </c>
      <c r="J422" s="32">
        <v>0</v>
      </c>
      <c r="L422" s="51">
        <v>0</v>
      </c>
      <c r="M422">
        <v>0</v>
      </c>
      <c r="N422" s="51"/>
      <c r="O422" s="51"/>
    </row>
    <row r="423" spans="1:15" x14ac:dyDescent="0.5">
      <c r="A423" s="64" t="str">
        <f>IF(ISBLANK(Census!C194),(""),(INT(YEARFRAC(Census!C194,'Request Form'!$E$11,1))))</f>
        <v/>
      </c>
      <c r="B423" s="34" t="str">
        <f ca="1">IF(ISBLANK(Census!C194),(""),(INT(YEARFRAC(Census!C194,TODAY(),1))))</f>
        <v/>
      </c>
      <c r="C423" s="51" t="str">
        <v/>
      </c>
      <c r="D423" s="51"/>
      <c r="E423" s="51"/>
      <c r="F423" s="51">
        <v>0</v>
      </c>
      <c r="G423" s="32">
        <v>0</v>
      </c>
      <c r="H423" s="32">
        <v>0</v>
      </c>
      <c r="I423" s="32">
        <v>0</v>
      </c>
      <c r="J423" s="32">
        <v>0</v>
      </c>
      <c r="L423" s="51">
        <v>0</v>
      </c>
      <c r="M423">
        <v>0</v>
      </c>
      <c r="N423" s="51"/>
      <c r="O423" s="51"/>
    </row>
    <row r="424" spans="1:15" x14ac:dyDescent="0.5">
      <c r="A424" s="64" t="str">
        <f>IF(ISBLANK(Census!C195),(""),(INT(YEARFRAC(Census!C195,'Request Form'!$E$11,1))))</f>
        <v/>
      </c>
      <c r="B424" s="34" t="str">
        <f ca="1">IF(ISBLANK(Census!C195),(""),(INT(YEARFRAC(Census!C195,TODAY(),1))))</f>
        <v/>
      </c>
      <c r="C424" s="51" t="str">
        <v/>
      </c>
      <c r="D424" s="51"/>
      <c r="E424" s="51"/>
      <c r="F424" s="51">
        <v>0</v>
      </c>
      <c r="G424" s="32">
        <v>0</v>
      </c>
      <c r="H424" s="32">
        <v>0</v>
      </c>
      <c r="I424" s="32">
        <v>0</v>
      </c>
      <c r="J424" s="32">
        <v>0</v>
      </c>
      <c r="L424" s="51">
        <v>0</v>
      </c>
      <c r="M424">
        <v>0</v>
      </c>
      <c r="N424" s="51"/>
      <c r="O424" s="51"/>
    </row>
    <row r="425" spans="1:15" x14ac:dyDescent="0.5">
      <c r="A425" s="64" t="str">
        <f>IF(ISBLANK(Census!C196),(""),(INT(YEARFRAC(Census!C196,'Request Form'!$E$11,1))))</f>
        <v/>
      </c>
      <c r="B425" s="34" t="str">
        <f ca="1">IF(ISBLANK(Census!C196),(""),(INT(YEARFRAC(Census!C196,TODAY(),1))))</f>
        <v/>
      </c>
      <c r="C425" s="51" t="str">
        <v/>
      </c>
      <c r="D425" s="51"/>
      <c r="E425" s="51"/>
      <c r="F425" s="51">
        <v>0</v>
      </c>
      <c r="G425" s="32">
        <v>0</v>
      </c>
      <c r="H425" s="32">
        <v>0</v>
      </c>
      <c r="I425" s="32">
        <v>0</v>
      </c>
      <c r="J425" s="32">
        <v>0</v>
      </c>
      <c r="L425" s="51">
        <v>0</v>
      </c>
      <c r="M425">
        <v>0</v>
      </c>
      <c r="N425" s="51"/>
      <c r="O425" s="51"/>
    </row>
    <row r="426" spans="1:15" x14ac:dyDescent="0.5">
      <c r="A426" s="64" t="str">
        <f>IF(ISBLANK(Census!C197),(""),(INT(YEARFRAC(Census!C197,'Request Form'!$E$11,1))))</f>
        <v/>
      </c>
      <c r="B426" s="34" t="str">
        <f ca="1">IF(ISBLANK(Census!C197),(""),(INT(YEARFRAC(Census!C197,TODAY(),1))))</f>
        <v/>
      </c>
      <c r="C426" s="51" t="str">
        <v/>
      </c>
      <c r="D426" s="51"/>
      <c r="E426" s="51"/>
      <c r="F426" s="51">
        <v>0</v>
      </c>
      <c r="G426" s="32">
        <v>0</v>
      </c>
      <c r="H426" s="32">
        <v>0</v>
      </c>
      <c r="I426" s="32">
        <v>0</v>
      </c>
      <c r="J426" s="32">
        <v>0</v>
      </c>
      <c r="L426" s="51">
        <v>0</v>
      </c>
      <c r="M426">
        <v>0</v>
      </c>
      <c r="N426" s="51"/>
      <c r="O426" s="51"/>
    </row>
    <row r="427" spans="1:15" x14ac:dyDescent="0.5">
      <c r="A427" s="64" t="str">
        <f>IF(ISBLANK(Census!C198),(""),(INT(YEARFRAC(Census!C198,'Request Form'!$E$11,1))))</f>
        <v/>
      </c>
      <c r="B427" s="34" t="str">
        <f ca="1">IF(ISBLANK(Census!C198),(""),(INT(YEARFRAC(Census!C198,TODAY(),1))))</f>
        <v/>
      </c>
      <c r="C427" s="51" t="str">
        <v/>
      </c>
      <c r="D427" s="51"/>
      <c r="E427" s="51"/>
      <c r="F427" s="51">
        <v>0</v>
      </c>
      <c r="G427" s="32">
        <v>0</v>
      </c>
      <c r="H427" s="32">
        <v>0</v>
      </c>
      <c r="I427" s="32">
        <v>0</v>
      </c>
      <c r="J427" s="32">
        <v>0</v>
      </c>
      <c r="L427" s="51">
        <v>0</v>
      </c>
      <c r="M427">
        <v>0</v>
      </c>
      <c r="N427" s="51"/>
      <c r="O427" s="51"/>
    </row>
    <row r="428" spans="1:15" x14ac:dyDescent="0.5">
      <c r="A428" s="64" t="str">
        <f>IF(ISBLANK(Census!C199),(""),(INT(YEARFRAC(Census!C199,'Request Form'!$E$11,1))))</f>
        <v/>
      </c>
      <c r="B428" s="34" t="str">
        <f ca="1">IF(ISBLANK(Census!C199),(""),(INT(YEARFRAC(Census!C199,TODAY(),1))))</f>
        <v/>
      </c>
      <c r="C428" s="51" t="str">
        <v/>
      </c>
      <c r="D428" s="51"/>
      <c r="E428" s="51"/>
      <c r="F428" s="51">
        <v>0</v>
      </c>
      <c r="G428" s="32">
        <v>0</v>
      </c>
      <c r="H428" s="32">
        <v>0</v>
      </c>
      <c r="I428" s="32">
        <v>0</v>
      </c>
      <c r="J428" s="32">
        <v>0</v>
      </c>
      <c r="L428" s="51">
        <v>0</v>
      </c>
      <c r="M428">
        <v>0</v>
      </c>
      <c r="N428" s="51"/>
      <c r="O428" s="51"/>
    </row>
    <row r="429" spans="1:15" x14ac:dyDescent="0.5">
      <c r="A429" s="64" t="str">
        <f>IF(ISBLANK(Census!C200),(""),(INT(YEARFRAC(Census!C200,'Request Form'!$E$11,1))))</f>
        <v/>
      </c>
      <c r="B429" s="34" t="str">
        <f ca="1">IF(ISBLANK(Census!C200),(""),(INT(YEARFRAC(Census!C200,TODAY(),1))))</f>
        <v/>
      </c>
      <c r="C429" s="51" t="str">
        <v/>
      </c>
      <c r="D429" s="51"/>
      <c r="E429" s="51"/>
      <c r="F429" s="51">
        <v>0</v>
      </c>
      <c r="G429" s="32">
        <v>0</v>
      </c>
      <c r="H429" s="32">
        <v>0</v>
      </c>
      <c r="I429" s="32">
        <v>0</v>
      </c>
      <c r="J429" s="32">
        <v>0</v>
      </c>
      <c r="L429" s="51">
        <v>0</v>
      </c>
      <c r="M429">
        <v>0</v>
      </c>
      <c r="N429" s="51"/>
      <c r="O429" s="51"/>
    </row>
    <row r="430" spans="1:15" x14ac:dyDescent="0.5">
      <c r="A430" s="64" t="str">
        <f>IF(ISBLANK(Census!C201),(""),(INT(YEARFRAC(Census!C201,'Request Form'!$E$11,1))))</f>
        <v/>
      </c>
      <c r="B430" s="34" t="str">
        <f ca="1">IF(ISBLANK(Census!C201),(""),(INT(YEARFRAC(Census!C201,TODAY(),1))))</f>
        <v/>
      </c>
      <c r="C430" s="51" t="str">
        <v/>
      </c>
      <c r="D430" s="51"/>
      <c r="E430" s="51"/>
      <c r="F430" s="51">
        <v>0</v>
      </c>
      <c r="G430" s="32">
        <v>0</v>
      </c>
      <c r="H430" s="32">
        <v>0</v>
      </c>
      <c r="I430" s="32">
        <v>0</v>
      </c>
      <c r="J430" s="32">
        <v>0</v>
      </c>
      <c r="L430" s="51">
        <v>0</v>
      </c>
      <c r="M430">
        <v>0</v>
      </c>
      <c r="N430" s="51"/>
      <c r="O430" s="51"/>
    </row>
    <row r="431" spans="1:15" x14ac:dyDescent="0.5">
      <c r="A431" s="64" t="str">
        <f>IF(ISBLANK(Census!C202),(""),(INT(YEARFRAC(Census!C202,'Request Form'!$E$11,1))))</f>
        <v/>
      </c>
      <c r="B431" s="34" t="str">
        <f ca="1">IF(ISBLANK(Census!C202),(""),(INT(YEARFRAC(Census!C202,TODAY(),1))))</f>
        <v/>
      </c>
      <c r="C431" s="51" t="str">
        <v/>
      </c>
      <c r="D431" s="51"/>
      <c r="E431" s="51"/>
      <c r="F431" s="51">
        <v>0</v>
      </c>
      <c r="G431" s="32">
        <v>0</v>
      </c>
      <c r="H431" s="32">
        <v>0</v>
      </c>
      <c r="I431" s="32">
        <v>0</v>
      </c>
      <c r="J431" s="32">
        <v>0</v>
      </c>
      <c r="L431" s="51">
        <v>0</v>
      </c>
      <c r="M431">
        <v>0</v>
      </c>
      <c r="N431" s="51"/>
      <c r="O431" s="51"/>
    </row>
    <row r="432" spans="1:15" x14ac:dyDescent="0.5">
      <c r="A432" s="64" t="str">
        <f>IF(ISBLANK(Census!C203),(""),(INT(YEARFRAC(Census!C203,'Request Form'!$E$11,1))))</f>
        <v/>
      </c>
      <c r="B432" s="34" t="str">
        <f ca="1">IF(ISBLANK(Census!C203),(""),(INT(YEARFRAC(Census!C203,TODAY(),1))))</f>
        <v/>
      </c>
      <c r="C432" s="51" t="str">
        <v/>
      </c>
      <c r="D432" s="51"/>
      <c r="E432" s="51"/>
      <c r="F432" s="51">
        <v>0</v>
      </c>
      <c r="G432" s="32">
        <v>0</v>
      </c>
      <c r="H432" s="32">
        <v>0</v>
      </c>
      <c r="I432" s="32">
        <v>0</v>
      </c>
      <c r="J432" s="32">
        <v>0</v>
      </c>
      <c r="L432" s="51">
        <v>0</v>
      </c>
      <c r="M432">
        <v>0</v>
      </c>
      <c r="N432" s="51"/>
      <c r="O432" s="51"/>
    </row>
    <row r="433" spans="1:15" x14ac:dyDescent="0.5">
      <c r="A433" s="64" t="str">
        <f>IF(ISBLANK(Census!C204),(""),(INT(YEARFRAC(Census!C204,'Request Form'!$E$11,1))))</f>
        <v/>
      </c>
      <c r="B433" s="34" t="str">
        <f ca="1">IF(ISBLANK(Census!C204),(""),(INT(YEARFRAC(Census!C204,TODAY(),1))))</f>
        <v/>
      </c>
      <c r="C433" s="51" t="str">
        <v/>
      </c>
      <c r="D433" s="51"/>
      <c r="E433" s="51"/>
      <c r="F433" s="51">
        <v>0</v>
      </c>
      <c r="G433" s="32">
        <v>0</v>
      </c>
      <c r="H433" s="32">
        <v>0</v>
      </c>
      <c r="I433" s="32">
        <v>0</v>
      </c>
      <c r="J433" s="32">
        <v>0</v>
      </c>
      <c r="L433" s="51">
        <v>0</v>
      </c>
      <c r="M433">
        <v>0</v>
      </c>
      <c r="N433" s="51"/>
      <c r="O433" s="51"/>
    </row>
    <row r="434" spans="1:15" x14ac:dyDescent="0.5">
      <c r="A434" s="64" t="str">
        <f>IF(ISBLANK(Census!C205),(""),(INT(YEARFRAC(Census!C205,'Request Form'!$E$11,1))))</f>
        <v/>
      </c>
      <c r="B434" s="34" t="str">
        <f ca="1">IF(ISBLANK(Census!C205),(""),(INT(YEARFRAC(Census!C205,TODAY(),1))))</f>
        <v/>
      </c>
      <c r="C434" s="51" t="str">
        <v/>
      </c>
      <c r="D434" s="51"/>
      <c r="E434" s="51"/>
      <c r="F434" s="51">
        <v>0</v>
      </c>
      <c r="G434" s="32">
        <v>0</v>
      </c>
      <c r="H434" s="32">
        <v>0</v>
      </c>
      <c r="I434" s="32">
        <v>0</v>
      </c>
      <c r="J434" s="32">
        <v>0</v>
      </c>
      <c r="L434" s="51">
        <v>0</v>
      </c>
      <c r="M434">
        <v>0</v>
      </c>
      <c r="N434" s="51"/>
      <c r="O434" s="51"/>
    </row>
    <row r="435" spans="1:15" x14ac:dyDescent="0.5">
      <c r="A435" s="64" t="str">
        <f>IF(ISBLANK(Census!C206),(""),(INT(YEARFRAC(Census!C206,'Request Form'!$E$11,1))))</f>
        <v/>
      </c>
      <c r="B435" s="34" t="str">
        <f ca="1">IF(ISBLANK(Census!C206),(""),(INT(YEARFRAC(Census!C206,TODAY(),1))))</f>
        <v/>
      </c>
      <c r="C435" s="51" t="str">
        <v/>
      </c>
      <c r="D435" s="51"/>
      <c r="E435" s="51"/>
      <c r="F435" s="51">
        <v>0</v>
      </c>
      <c r="G435" s="32">
        <v>0</v>
      </c>
      <c r="H435" s="32">
        <v>0</v>
      </c>
      <c r="I435" s="32">
        <v>0</v>
      </c>
      <c r="J435" s="32">
        <v>0</v>
      </c>
      <c r="L435" s="51">
        <v>0</v>
      </c>
      <c r="M435">
        <v>0</v>
      </c>
      <c r="N435" s="51"/>
      <c r="O435" s="51"/>
    </row>
    <row r="436" spans="1:15" x14ac:dyDescent="0.5">
      <c r="A436" s="64" t="str">
        <f>IF(ISBLANK(Census!C207),(""),(INT(YEARFRAC(Census!C207,'Request Form'!$E$11,1))))</f>
        <v/>
      </c>
      <c r="B436" s="34" t="str">
        <f ca="1">IF(ISBLANK(Census!C207),(""),(INT(YEARFRAC(Census!C207,TODAY(),1))))</f>
        <v/>
      </c>
      <c r="C436" s="51" t="str">
        <v/>
      </c>
      <c r="D436" s="51"/>
      <c r="E436" s="51"/>
      <c r="F436" s="51">
        <v>0</v>
      </c>
      <c r="G436" s="32">
        <v>0</v>
      </c>
      <c r="H436" s="32">
        <v>0</v>
      </c>
      <c r="I436" s="32">
        <v>0</v>
      </c>
      <c r="J436" s="32">
        <v>0</v>
      </c>
      <c r="L436" s="51">
        <v>0</v>
      </c>
      <c r="M436">
        <v>0</v>
      </c>
      <c r="N436" s="51"/>
      <c r="O436" s="51"/>
    </row>
    <row r="437" spans="1:15" x14ac:dyDescent="0.5">
      <c r="A437" s="64" t="str">
        <f>IF(ISBLANK(Census!C208),(""),(INT(YEARFRAC(Census!C208,'Request Form'!$E$11,1))))</f>
        <v/>
      </c>
      <c r="B437" s="34" t="str">
        <f ca="1">IF(ISBLANK(Census!C208),(""),(INT(YEARFRAC(Census!C208,TODAY(),1))))</f>
        <v/>
      </c>
      <c r="C437" s="51" t="str">
        <v/>
      </c>
      <c r="D437" s="51"/>
      <c r="E437" s="51"/>
      <c r="F437" s="51">
        <v>0</v>
      </c>
      <c r="G437" s="32">
        <v>0</v>
      </c>
      <c r="H437" s="32">
        <v>0</v>
      </c>
      <c r="I437" s="32">
        <v>0</v>
      </c>
      <c r="J437" s="32">
        <v>0</v>
      </c>
      <c r="L437" s="51">
        <v>0</v>
      </c>
      <c r="M437">
        <v>0</v>
      </c>
      <c r="N437" s="51"/>
      <c r="O437" s="51"/>
    </row>
    <row r="438" spans="1:15" x14ac:dyDescent="0.5">
      <c r="A438" s="64" t="str">
        <f>IF(ISBLANK(Census!C209),(""),(INT(YEARFRAC(Census!C209,'Request Form'!$E$11,1))))</f>
        <v/>
      </c>
      <c r="B438" s="34" t="str">
        <f ca="1">IF(ISBLANK(Census!C209),(""),(INT(YEARFRAC(Census!C209,TODAY(),1))))</f>
        <v/>
      </c>
      <c r="C438" s="51" t="str">
        <v/>
      </c>
      <c r="D438" s="51"/>
      <c r="E438" s="51"/>
      <c r="F438" s="51">
        <v>0</v>
      </c>
      <c r="G438" s="32">
        <v>0</v>
      </c>
      <c r="H438" s="32">
        <v>0</v>
      </c>
      <c r="I438" s="32">
        <v>0</v>
      </c>
      <c r="J438" s="32">
        <v>0</v>
      </c>
      <c r="L438" s="51">
        <v>0</v>
      </c>
      <c r="M438">
        <v>0</v>
      </c>
      <c r="N438" s="51"/>
      <c r="O438" s="51"/>
    </row>
    <row r="439" spans="1:15" x14ac:dyDescent="0.5">
      <c r="A439" s="64" t="str">
        <f>IF(ISBLANK(Census!C210),(""),(INT(YEARFRAC(Census!C210,'Request Form'!$E$11,1))))</f>
        <v/>
      </c>
      <c r="B439" s="34" t="str">
        <f ca="1">IF(ISBLANK(Census!C210),(""),(INT(YEARFRAC(Census!C210,TODAY(),1))))</f>
        <v/>
      </c>
      <c r="C439" s="51" t="str">
        <v/>
      </c>
      <c r="D439" s="51"/>
      <c r="E439" s="51"/>
      <c r="F439" s="51">
        <v>0</v>
      </c>
      <c r="G439" s="32">
        <v>0</v>
      </c>
      <c r="H439" s="32">
        <v>0</v>
      </c>
      <c r="I439" s="32">
        <v>0</v>
      </c>
      <c r="J439" s="32">
        <v>0</v>
      </c>
      <c r="L439" s="51">
        <v>0</v>
      </c>
      <c r="M439">
        <v>0</v>
      </c>
      <c r="N439" s="51"/>
      <c r="O439" s="51"/>
    </row>
    <row r="440" spans="1:15" x14ac:dyDescent="0.5">
      <c r="A440" s="64" t="str">
        <f>IF(ISBLANK(Census!C211),(""),(INT(YEARFRAC(Census!C211,'Request Form'!$E$11,1))))</f>
        <v/>
      </c>
      <c r="B440" s="34" t="str">
        <f ca="1">IF(ISBLANK(Census!C211),(""),(INT(YEARFRAC(Census!C211,TODAY(),1))))</f>
        <v/>
      </c>
      <c r="C440" s="51" t="str">
        <v/>
      </c>
      <c r="D440" s="51"/>
      <c r="E440" s="51"/>
      <c r="F440" s="51">
        <v>0</v>
      </c>
      <c r="G440" s="32">
        <v>0</v>
      </c>
      <c r="H440" s="32">
        <v>0</v>
      </c>
      <c r="I440" s="32">
        <v>0</v>
      </c>
      <c r="J440" s="32">
        <v>0</v>
      </c>
      <c r="L440" s="51">
        <v>0</v>
      </c>
      <c r="M440">
        <v>0</v>
      </c>
      <c r="N440" s="51"/>
      <c r="O440" s="51"/>
    </row>
    <row r="441" spans="1:15" x14ac:dyDescent="0.5">
      <c r="A441" s="64" t="str">
        <f>IF(ISBLANK(Census!C212),(""),(INT(YEARFRAC(Census!C212,'Request Form'!$E$11,1))))</f>
        <v/>
      </c>
      <c r="B441" s="34" t="str">
        <f ca="1">IF(ISBLANK(Census!C212),(""),(INT(YEARFRAC(Census!C212,TODAY(),1))))</f>
        <v/>
      </c>
      <c r="C441" s="51" t="str">
        <v/>
      </c>
      <c r="D441" s="51"/>
      <c r="E441" s="51"/>
      <c r="F441" s="51">
        <v>0</v>
      </c>
      <c r="G441" s="32">
        <v>0</v>
      </c>
      <c r="H441" s="32">
        <v>0</v>
      </c>
      <c r="I441" s="32">
        <v>0</v>
      </c>
      <c r="J441" s="32">
        <v>0</v>
      </c>
      <c r="L441" s="51">
        <v>0</v>
      </c>
      <c r="M441">
        <v>0</v>
      </c>
      <c r="N441" s="51"/>
      <c r="O441" s="51"/>
    </row>
    <row r="442" spans="1:15" x14ac:dyDescent="0.5">
      <c r="A442" s="64" t="str">
        <f>IF(ISBLANK(Census!C213),(""),(INT(YEARFRAC(Census!C213,'Request Form'!$E$11,1))))</f>
        <v/>
      </c>
      <c r="B442" s="34" t="str">
        <f ca="1">IF(ISBLANK(Census!C213),(""),(INT(YEARFRAC(Census!C213,TODAY(),1))))</f>
        <v/>
      </c>
      <c r="C442" s="51" t="str">
        <v/>
      </c>
      <c r="D442" s="51"/>
      <c r="E442" s="51"/>
      <c r="F442" s="51">
        <v>0</v>
      </c>
      <c r="G442" s="32">
        <v>0</v>
      </c>
      <c r="H442" s="32">
        <v>0</v>
      </c>
      <c r="I442" s="32">
        <v>0</v>
      </c>
      <c r="J442" s="32">
        <v>0</v>
      </c>
      <c r="L442" s="51">
        <v>0</v>
      </c>
      <c r="M442">
        <v>0</v>
      </c>
      <c r="N442" s="51"/>
      <c r="O442" s="51"/>
    </row>
    <row r="443" spans="1:15" x14ac:dyDescent="0.5">
      <c r="A443" s="64" t="str">
        <f>IF(ISBLANK(Census!C214),(""),(INT(YEARFRAC(Census!C214,'Request Form'!$E$11,1))))</f>
        <v/>
      </c>
      <c r="B443" s="34" t="str">
        <f ca="1">IF(ISBLANK(Census!C214),(""),(INT(YEARFRAC(Census!C214,TODAY(),1))))</f>
        <v/>
      </c>
      <c r="C443" s="51" t="str">
        <v/>
      </c>
      <c r="D443" s="51"/>
      <c r="E443" s="51"/>
      <c r="F443" s="51">
        <v>0</v>
      </c>
      <c r="G443" s="32">
        <v>0</v>
      </c>
      <c r="H443" s="32">
        <v>0</v>
      </c>
      <c r="I443" s="32">
        <v>0</v>
      </c>
      <c r="J443" s="32">
        <v>0</v>
      </c>
      <c r="L443" s="51">
        <v>0</v>
      </c>
      <c r="M443">
        <v>0</v>
      </c>
      <c r="N443" s="51"/>
      <c r="O443" s="51"/>
    </row>
    <row r="444" spans="1:15" x14ac:dyDescent="0.5">
      <c r="A444" s="64" t="str">
        <f>IF(ISBLANK(Census!C215),(""),(INT(YEARFRAC(Census!C215,'Request Form'!$E$11,1))))</f>
        <v/>
      </c>
      <c r="B444" s="34" t="str">
        <f ca="1">IF(ISBLANK(Census!C215),(""),(INT(YEARFRAC(Census!C215,TODAY(),1))))</f>
        <v/>
      </c>
      <c r="C444" s="51" t="str">
        <v/>
      </c>
      <c r="D444" s="51"/>
      <c r="E444" s="51"/>
      <c r="F444" s="51">
        <v>0</v>
      </c>
      <c r="G444" s="32">
        <v>0</v>
      </c>
      <c r="H444" s="32">
        <v>0</v>
      </c>
      <c r="I444" s="32">
        <v>0</v>
      </c>
      <c r="J444" s="32">
        <v>0</v>
      </c>
      <c r="L444" s="51">
        <v>0</v>
      </c>
      <c r="M444">
        <v>0</v>
      </c>
      <c r="N444" s="51"/>
      <c r="O444" s="51"/>
    </row>
    <row r="445" spans="1:15" x14ac:dyDescent="0.5">
      <c r="A445" s="64" t="str">
        <f>IF(ISBLANK(Census!C216),(""),(INT(YEARFRAC(Census!C216,'Request Form'!$E$11,1))))</f>
        <v/>
      </c>
      <c r="B445" s="34" t="str">
        <f ca="1">IF(ISBLANK(Census!C216),(""),(INT(YEARFRAC(Census!C216,TODAY(),1))))</f>
        <v/>
      </c>
      <c r="C445" s="51" t="str">
        <v/>
      </c>
      <c r="D445" s="51"/>
      <c r="E445" s="51"/>
      <c r="F445" s="51">
        <v>0</v>
      </c>
      <c r="G445" s="32">
        <v>0</v>
      </c>
      <c r="H445" s="32">
        <v>0</v>
      </c>
      <c r="I445" s="32">
        <v>0</v>
      </c>
      <c r="J445" s="32">
        <v>0</v>
      </c>
      <c r="L445" s="51">
        <v>0</v>
      </c>
      <c r="M445">
        <v>0</v>
      </c>
      <c r="N445" s="51"/>
      <c r="O445" s="51"/>
    </row>
    <row r="446" spans="1:15" x14ac:dyDescent="0.5">
      <c r="A446" s="64" t="str">
        <f>IF(ISBLANK(Census!C217),(""),(INT(YEARFRAC(Census!C217,'Request Form'!$E$11,1))))</f>
        <v/>
      </c>
      <c r="B446" s="34" t="str">
        <f ca="1">IF(ISBLANK(Census!C217),(""),(INT(YEARFRAC(Census!C217,TODAY(),1))))</f>
        <v/>
      </c>
      <c r="C446" s="51" t="str">
        <v/>
      </c>
      <c r="D446" s="51"/>
      <c r="E446" s="51"/>
      <c r="F446" s="51">
        <v>0</v>
      </c>
      <c r="G446" s="32">
        <v>0</v>
      </c>
      <c r="H446" s="32">
        <v>0</v>
      </c>
      <c r="I446" s="32">
        <v>0</v>
      </c>
      <c r="J446" s="32">
        <v>0</v>
      </c>
      <c r="L446" s="51">
        <v>0</v>
      </c>
      <c r="M446">
        <v>0</v>
      </c>
      <c r="N446" s="51"/>
      <c r="O446" s="51"/>
    </row>
    <row r="447" spans="1:15" x14ac:dyDescent="0.5">
      <c r="A447" s="64" t="str">
        <f>IF(ISBLANK(Census!C218),(""),(INT(YEARFRAC(Census!C218,'Request Form'!$E$11,1))))</f>
        <v/>
      </c>
      <c r="B447" s="34" t="str">
        <f ca="1">IF(ISBLANK(Census!C218),(""),(INT(YEARFRAC(Census!C218,TODAY(),1))))</f>
        <v/>
      </c>
      <c r="C447" s="51" t="str">
        <v/>
      </c>
      <c r="D447" s="51"/>
      <c r="E447" s="51"/>
      <c r="F447" s="51">
        <v>0</v>
      </c>
      <c r="G447" s="32">
        <v>0</v>
      </c>
      <c r="H447" s="32">
        <v>0</v>
      </c>
      <c r="I447" s="32">
        <v>0</v>
      </c>
      <c r="J447" s="32">
        <v>0</v>
      </c>
      <c r="L447" s="51">
        <v>0</v>
      </c>
      <c r="M447">
        <v>0</v>
      </c>
      <c r="N447" s="51"/>
      <c r="O447" s="51"/>
    </row>
    <row r="448" spans="1:15" x14ac:dyDescent="0.5">
      <c r="A448" s="64" t="str">
        <f>IF(ISBLANK(Census!C219),(""),(INT(YEARFRAC(Census!C219,'Request Form'!$E$11,1))))</f>
        <v/>
      </c>
      <c r="B448" s="34" t="str">
        <f ca="1">IF(ISBLANK(Census!C219),(""),(INT(YEARFRAC(Census!C219,TODAY(),1))))</f>
        <v/>
      </c>
      <c r="C448" s="51" t="str">
        <v/>
      </c>
      <c r="D448" s="51"/>
      <c r="E448" s="51"/>
      <c r="F448" s="51">
        <v>0</v>
      </c>
      <c r="G448" s="32">
        <v>0</v>
      </c>
      <c r="H448" s="32">
        <v>0</v>
      </c>
      <c r="I448" s="32">
        <v>0</v>
      </c>
      <c r="J448" s="32">
        <v>0</v>
      </c>
      <c r="L448" s="51">
        <v>0</v>
      </c>
      <c r="M448">
        <v>0</v>
      </c>
      <c r="N448" s="51"/>
      <c r="O448" s="51"/>
    </row>
    <row r="449" spans="1:15" x14ac:dyDescent="0.5">
      <c r="A449" s="64" t="str">
        <f>IF(ISBLANK(Census!C220),(""),(INT(YEARFRAC(Census!C220,'Request Form'!$E$11,1))))</f>
        <v/>
      </c>
      <c r="B449" s="34" t="str">
        <f ca="1">IF(ISBLANK(Census!C220),(""),(INT(YEARFRAC(Census!C220,TODAY(),1))))</f>
        <v/>
      </c>
      <c r="C449" s="51" t="str">
        <v/>
      </c>
      <c r="D449" s="51"/>
      <c r="E449" s="51"/>
      <c r="F449" s="51">
        <v>0</v>
      </c>
      <c r="G449" s="32">
        <v>0</v>
      </c>
      <c r="H449" s="32">
        <v>0</v>
      </c>
      <c r="I449" s="32">
        <v>0</v>
      </c>
      <c r="J449" s="32">
        <v>0</v>
      </c>
      <c r="L449" s="51">
        <v>0</v>
      </c>
      <c r="M449">
        <v>0</v>
      </c>
      <c r="N449" s="51"/>
      <c r="O449" s="51"/>
    </row>
    <row r="450" spans="1:15" x14ac:dyDescent="0.5">
      <c r="A450" s="64" t="str">
        <f>IF(ISBLANK(Census!C221),(""),(INT(YEARFRAC(Census!C221,'Request Form'!$E$11,1))))</f>
        <v/>
      </c>
      <c r="B450" s="34" t="str">
        <f ca="1">IF(ISBLANK(Census!C221),(""),(INT(YEARFRAC(Census!C221,TODAY(),1))))</f>
        <v/>
      </c>
      <c r="C450" s="51" t="str">
        <v/>
      </c>
      <c r="D450" s="51"/>
      <c r="E450" s="51"/>
      <c r="F450" s="51">
        <v>0</v>
      </c>
      <c r="G450" s="32">
        <v>0</v>
      </c>
      <c r="H450" s="32">
        <v>0</v>
      </c>
      <c r="I450" s="32">
        <v>0</v>
      </c>
      <c r="J450" s="32">
        <v>0</v>
      </c>
      <c r="L450" s="51">
        <v>0</v>
      </c>
      <c r="M450">
        <v>0</v>
      </c>
      <c r="N450" s="51"/>
      <c r="O450" s="51"/>
    </row>
    <row r="451" spans="1:15" x14ac:dyDescent="0.5">
      <c r="A451" s="64" t="str">
        <f>IF(ISBLANK(Census!C222),(""),(INT(YEARFRAC(Census!C222,'Request Form'!$E$11,1))))</f>
        <v/>
      </c>
      <c r="B451" s="34" t="str">
        <f ca="1">IF(ISBLANK(Census!C222),(""),(INT(YEARFRAC(Census!C222,TODAY(),1))))</f>
        <v/>
      </c>
      <c r="C451" s="51" t="str">
        <v/>
      </c>
      <c r="D451" s="51"/>
      <c r="E451" s="51"/>
      <c r="F451" s="51">
        <v>0</v>
      </c>
      <c r="G451" s="32">
        <v>0</v>
      </c>
      <c r="H451" s="32">
        <v>0</v>
      </c>
      <c r="I451" s="32">
        <v>0</v>
      </c>
      <c r="J451" s="32">
        <v>0</v>
      </c>
      <c r="L451" s="51">
        <v>0</v>
      </c>
      <c r="M451">
        <v>0</v>
      </c>
      <c r="N451" s="51"/>
      <c r="O451" s="51"/>
    </row>
    <row r="452" spans="1:15" x14ac:dyDescent="0.5">
      <c r="A452" s="64" t="str">
        <f>IF(ISBLANK(Census!C223),(""),(INT(YEARFRAC(Census!C223,'Request Form'!$E$11,1))))</f>
        <v/>
      </c>
      <c r="B452" s="34" t="str">
        <f ca="1">IF(ISBLANK(Census!C223),(""),(INT(YEARFRAC(Census!C223,TODAY(),1))))</f>
        <v/>
      </c>
      <c r="C452" s="51" t="str">
        <v/>
      </c>
      <c r="D452" s="51"/>
      <c r="E452" s="51"/>
      <c r="F452" s="51">
        <v>0</v>
      </c>
      <c r="G452" s="32">
        <v>0</v>
      </c>
      <c r="H452" s="32">
        <v>0</v>
      </c>
      <c r="I452" s="32">
        <v>0</v>
      </c>
      <c r="J452" s="32">
        <v>0</v>
      </c>
      <c r="L452" s="51">
        <v>0</v>
      </c>
      <c r="M452">
        <v>0</v>
      </c>
      <c r="N452" s="51"/>
      <c r="O452" s="51"/>
    </row>
    <row r="453" spans="1:15" x14ac:dyDescent="0.5">
      <c r="A453" s="64" t="str">
        <f>IF(ISBLANK(Census!C224),(""),(INT(YEARFRAC(Census!C224,'Request Form'!$E$11,1))))</f>
        <v/>
      </c>
      <c r="B453" s="34" t="str">
        <f ca="1">IF(ISBLANK(Census!C224),(""),(INT(YEARFRAC(Census!C224,TODAY(),1))))</f>
        <v/>
      </c>
      <c r="C453" s="51" t="str">
        <v/>
      </c>
      <c r="D453" s="51"/>
      <c r="E453" s="51"/>
      <c r="F453" s="51">
        <v>0</v>
      </c>
      <c r="G453" s="32">
        <v>0</v>
      </c>
      <c r="H453" s="32">
        <v>0</v>
      </c>
      <c r="I453" s="32">
        <v>0</v>
      </c>
      <c r="J453" s="32">
        <v>0</v>
      </c>
      <c r="L453" s="51">
        <v>0</v>
      </c>
      <c r="M453">
        <v>0</v>
      </c>
      <c r="N453" s="51"/>
      <c r="O453" s="51"/>
    </row>
    <row r="454" spans="1:15" x14ac:dyDescent="0.5">
      <c r="A454" s="64" t="str">
        <f>IF(ISBLANK(Census!C225),(""),(INT(YEARFRAC(Census!C225,'Request Form'!$E$11,1))))</f>
        <v/>
      </c>
      <c r="B454" s="34" t="str">
        <f ca="1">IF(ISBLANK(Census!C225),(""),(INT(YEARFRAC(Census!C225,TODAY(),1))))</f>
        <v/>
      </c>
      <c r="C454" s="51" t="str">
        <v/>
      </c>
      <c r="D454" s="51"/>
      <c r="E454" s="51"/>
      <c r="F454" s="51">
        <v>0</v>
      </c>
      <c r="G454" s="32">
        <v>0</v>
      </c>
      <c r="H454" s="32">
        <v>0</v>
      </c>
      <c r="I454" s="32">
        <v>0</v>
      </c>
      <c r="J454" s="32">
        <v>0</v>
      </c>
      <c r="L454" s="51">
        <v>0</v>
      </c>
      <c r="M454">
        <v>0</v>
      </c>
      <c r="N454" s="51"/>
      <c r="O454" s="51"/>
    </row>
    <row r="455" spans="1:15" x14ac:dyDescent="0.5">
      <c r="A455" s="64" t="str">
        <f>IF(ISBLANK(Census!C226),(""),(INT(YEARFRAC(Census!C226,'Request Form'!$E$11,1))))</f>
        <v/>
      </c>
      <c r="B455" s="34" t="str">
        <f ca="1">IF(ISBLANK(Census!C226),(""),(INT(YEARFRAC(Census!C226,TODAY(),1))))</f>
        <v/>
      </c>
      <c r="C455" s="51" t="str">
        <v/>
      </c>
      <c r="D455" s="51"/>
      <c r="E455" s="51"/>
      <c r="F455" s="51">
        <v>0</v>
      </c>
      <c r="G455" s="32">
        <v>0</v>
      </c>
      <c r="H455" s="32">
        <v>0</v>
      </c>
      <c r="I455" s="32">
        <v>0</v>
      </c>
      <c r="J455" s="32">
        <v>0</v>
      </c>
      <c r="L455" s="51">
        <v>0</v>
      </c>
      <c r="M455">
        <v>0</v>
      </c>
      <c r="N455" s="51"/>
      <c r="O455" s="51"/>
    </row>
    <row r="456" spans="1:15" x14ac:dyDescent="0.5">
      <c r="A456" s="64" t="str">
        <f>IF(ISBLANK(Census!C227),(""),(INT(YEARFRAC(Census!C227,'Request Form'!$E$11,1))))</f>
        <v/>
      </c>
      <c r="B456" s="34" t="str">
        <f ca="1">IF(ISBLANK(Census!C227),(""),(INT(YEARFRAC(Census!C227,TODAY(),1))))</f>
        <v/>
      </c>
      <c r="C456" s="51" t="str">
        <v/>
      </c>
      <c r="D456" s="51"/>
      <c r="E456" s="51"/>
      <c r="F456" s="51">
        <v>0</v>
      </c>
      <c r="G456" s="32">
        <v>0</v>
      </c>
      <c r="H456" s="32">
        <v>0</v>
      </c>
      <c r="I456" s="32">
        <v>0</v>
      </c>
      <c r="J456" s="32">
        <v>0</v>
      </c>
      <c r="L456" s="51">
        <v>0</v>
      </c>
      <c r="M456">
        <v>0</v>
      </c>
      <c r="N456" s="51"/>
      <c r="O456" s="51"/>
    </row>
    <row r="457" spans="1:15" x14ac:dyDescent="0.5">
      <c r="A457" s="64" t="str">
        <f>IF(ISBLANK(Census!C228),(""),(INT(YEARFRAC(Census!C228,'Request Form'!$E$11,1))))</f>
        <v/>
      </c>
      <c r="B457" s="34" t="str">
        <f ca="1">IF(ISBLANK(Census!C228),(""),(INT(YEARFRAC(Census!C228,TODAY(),1))))</f>
        <v/>
      </c>
      <c r="C457" s="51" t="str">
        <v/>
      </c>
      <c r="D457" s="51"/>
      <c r="E457" s="51"/>
      <c r="F457" s="51">
        <v>0</v>
      </c>
      <c r="G457" s="32">
        <v>0</v>
      </c>
      <c r="H457" s="32">
        <v>0</v>
      </c>
      <c r="I457" s="32">
        <v>0</v>
      </c>
      <c r="J457" s="32">
        <v>0</v>
      </c>
      <c r="L457" s="51">
        <v>0</v>
      </c>
      <c r="M457">
        <v>0</v>
      </c>
      <c r="N457" s="51"/>
      <c r="O457" s="51"/>
    </row>
    <row r="458" spans="1:15" x14ac:dyDescent="0.5">
      <c r="A458" s="64" t="str">
        <f>IF(ISBLANK(Census!C229),(""),(INT(YEARFRAC(Census!C229,'Request Form'!$E$11,1))))</f>
        <v/>
      </c>
      <c r="B458" s="34" t="str">
        <f ca="1">IF(ISBLANK(Census!C229),(""),(INT(YEARFRAC(Census!C229,TODAY(),1))))</f>
        <v/>
      </c>
      <c r="C458" s="51" t="str">
        <v/>
      </c>
      <c r="D458" s="51"/>
      <c r="E458" s="51"/>
      <c r="F458" s="51">
        <v>0</v>
      </c>
      <c r="G458" s="32">
        <v>0</v>
      </c>
      <c r="H458" s="32">
        <v>0</v>
      </c>
      <c r="I458" s="32">
        <v>0</v>
      </c>
      <c r="J458" s="32">
        <v>0</v>
      </c>
      <c r="L458" s="51">
        <v>0</v>
      </c>
      <c r="M458">
        <v>0</v>
      </c>
      <c r="N458" s="51"/>
      <c r="O458" s="51"/>
    </row>
    <row r="459" spans="1:15" x14ac:dyDescent="0.5">
      <c r="A459" s="64" t="str">
        <f>IF(ISBLANK(Census!C230),(""),(INT(YEARFRAC(Census!C230,'Request Form'!$E$11,1))))</f>
        <v/>
      </c>
      <c r="B459" s="34" t="str">
        <f ca="1">IF(ISBLANK(Census!C230),(""),(INT(YEARFRAC(Census!C230,TODAY(),1))))</f>
        <v/>
      </c>
      <c r="C459" s="51" t="str">
        <v/>
      </c>
      <c r="D459" s="51"/>
      <c r="E459" s="51"/>
      <c r="F459" s="51">
        <v>0</v>
      </c>
      <c r="G459" s="32">
        <v>0</v>
      </c>
      <c r="H459" s="32">
        <v>0</v>
      </c>
      <c r="I459" s="32">
        <v>0</v>
      </c>
      <c r="J459" s="32">
        <v>0</v>
      </c>
      <c r="L459" s="51">
        <v>0</v>
      </c>
      <c r="M459">
        <v>0</v>
      </c>
      <c r="N459" s="51"/>
      <c r="O459" s="51"/>
    </row>
    <row r="460" spans="1:15" x14ac:dyDescent="0.5">
      <c r="A460" s="64" t="str">
        <f>IF(ISBLANK(Census!C231),(""),(INT(YEARFRAC(Census!C231,'Request Form'!$E$11,1))))</f>
        <v/>
      </c>
      <c r="B460" s="34" t="str">
        <f ca="1">IF(ISBLANK(Census!C231),(""),(INT(YEARFRAC(Census!C231,TODAY(),1))))</f>
        <v/>
      </c>
      <c r="C460" s="51" t="str">
        <v/>
      </c>
      <c r="D460" s="51"/>
      <c r="E460" s="51"/>
      <c r="F460" s="51">
        <v>0</v>
      </c>
      <c r="G460" s="32">
        <v>0</v>
      </c>
      <c r="H460" s="32">
        <v>0</v>
      </c>
      <c r="I460" s="32">
        <v>0</v>
      </c>
      <c r="J460" s="32">
        <v>0</v>
      </c>
      <c r="L460" s="51">
        <v>0</v>
      </c>
      <c r="M460">
        <v>0</v>
      </c>
      <c r="N460" s="51"/>
      <c r="O460" s="51"/>
    </row>
    <row r="461" spans="1:15" x14ac:dyDescent="0.5">
      <c r="A461" s="64" t="str">
        <f>IF(ISBLANK(Census!C232),(""),(INT(YEARFRAC(Census!C232,'Request Form'!$E$11,1))))</f>
        <v/>
      </c>
      <c r="B461" s="34" t="str">
        <f ca="1">IF(ISBLANK(Census!C232),(""),(INT(YEARFRAC(Census!C232,TODAY(),1))))</f>
        <v/>
      </c>
      <c r="C461" s="51" t="str">
        <v/>
      </c>
      <c r="D461" s="51"/>
      <c r="E461" s="51"/>
      <c r="F461" s="51">
        <v>0</v>
      </c>
      <c r="G461" s="32">
        <v>0</v>
      </c>
      <c r="H461" s="32">
        <v>0</v>
      </c>
      <c r="I461" s="32">
        <v>0</v>
      </c>
      <c r="J461" s="32">
        <v>0</v>
      </c>
      <c r="L461" s="51">
        <v>0</v>
      </c>
      <c r="M461">
        <v>0</v>
      </c>
      <c r="N461" s="51"/>
      <c r="O461" s="51"/>
    </row>
    <row r="462" spans="1:15" x14ac:dyDescent="0.5">
      <c r="A462" s="64" t="str">
        <f>IF(ISBLANK(Census!C233),(""),(INT(YEARFRAC(Census!C233,'Request Form'!$E$11,1))))</f>
        <v/>
      </c>
      <c r="B462" s="34" t="str">
        <f ca="1">IF(ISBLANK(Census!C233),(""),(INT(YEARFRAC(Census!C233,TODAY(),1))))</f>
        <v/>
      </c>
      <c r="C462" s="51" t="str">
        <v/>
      </c>
      <c r="D462" s="51"/>
      <c r="E462" s="51"/>
      <c r="F462" s="51">
        <v>0</v>
      </c>
      <c r="G462" s="32">
        <v>0</v>
      </c>
      <c r="H462" s="32">
        <v>0</v>
      </c>
      <c r="I462" s="32">
        <v>0</v>
      </c>
      <c r="J462" s="32">
        <v>0</v>
      </c>
      <c r="L462" s="51">
        <v>0</v>
      </c>
      <c r="M462">
        <v>0</v>
      </c>
      <c r="N462" s="51"/>
      <c r="O462" s="51"/>
    </row>
    <row r="463" spans="1:15" x14ac:dyDescent="0.5">
      <c r="A463" s="64" t="str">
        <f>IF(ISBLANK(Census!C234),(""),(INT(YEARFRAC(Census!C234,'Request Form'!$E$11,1))))</f>
        <v/>
      </c>
      <c r="B463" s="34" t="str">
        <f ca="1">IF(ISBLANK(Census!C234),(""),(INT(YEARFRAC(Census!C234,TODAY(),1))))</f>
        <v/>
      </c>
      <c r="C463" s="51" t="str">
        <v/>
      </c>
      <c r="D463" s="51"/>
      <c r="E463" s="51"/>
      <c r="F463" s="51">
        <v>0</v>
      </c>
      <c r="G463" s="32">
        <v>0</v>
      </c>
      <c r="H463" s="32">
        <v>0</v>
      </c>
      <c r="I463" s="32">
        <v>0</v>
      </c>
      <c r="J463" s="32">
        <v>0</v>
      </c>
      <c r="L463" s="51">
        <v>0</v>
      </c>
      <c r="M463">
        <v>0</v>
      </c>
      <c r="N463" s="51"/>
      <c r="O463" s="51"/>
    </row>
    <row r="464" spans="1:15" x14ac:dyDescent="0.5">
      <c r="A464" s="64" t="str">
        <f>IF(ISBLANK(Census!C235),(""),(INT(YEARFRAC(Census!C235,'Request Form'!$E$11,1))))</f>
        <v/>
      </c>
      <c r="B464" s="34" t="str">
        <f ca="1">IF(ISBLANK(Census!C235),(""),(INT(YEARFRAC(Census!C235,TODAY(),1))))</f>
        <v/>
      </c>
      <c r="C464" s="51" t="str">
        <v/>
      </c>
      <c r="D464" s="51"/>
      <c r="E464" s="51"/>
      <c r="F464" s="51">
        <v>0</v>
      </c>
      <c r="G464" s="32">
        <v>0</v>
      </c>
      <c r="H464" s="32">
        <v>0</v>
      </c>
      <c r="I464" s="32">
        <v>0</v>
      </c>
      <c r="J464" s="32">
        <v>0</v>
      </c>
      <c r="L464" s="51">
        <v>0</v>
      </c>
      <c r="M464">
        <v>0</v>
      </c>
      <c r="N464" s="51"/>
      <c r="O464" s="51"/>
    </row>
    <row r="465" spans="1:15" x14ac:dyDescent="0.5">
      <c r="A465" s="64" t="str">
        <f>IF(ISBLANK(Census!C236),(""),(INT(YEARFRAC(Census!C236,'Request Form'!$E$11,1))))</f>
        <v/>
      </c>
      <c r="B465" s="34" t="str">
        <f ca="1">IF(ISBLANK(Census!C236),(""),(INT(YEARFRAC(Census!C236,TODAY(),1))))</f>
        <v/>
      </c>
      <c r="C465" s="51" t="str">
        <v/>
      </c>
      <c r="D465" s="51"/>
      <c r="E465" s="51"/>
      <c r="F465" s="51">
        <v>0</v>
      </c>
      <c r="G465" s="32">
        <v>0</v>
      </c>
      <c r="H465" s="32">
        <v>0</v>
      </c>
      <c r="I465" s="32">
        <v>0</v>
      </c>
      <c r="J465" s="32">
        <v>0</v>
      </c>
      <c r="L465" s="51">
        <v>0</v>
      </c>
      <c r="M465">
        <v>0</v>
      </c>
      <c r="N465" s="51"/>
      <c r="O465" s="51"/>
    </row>
    <row r="466" spans="1:15" x14ac:dyDescent="0.5">
      <c r="A466" s="64" t="str">
        <f>IF(ISBLANK(Census!C237),(""),(INT(YEARFRAC(Census!C237,'Request Form'!$E$11,1))))</f>
        <v/>
      </c>
      <c r="B466" s="34" t="str">
        <f ca="1">IF(ISBLANK(Census!C237),(""),(INT(YEARFRAC(Census!C237,TODAY(),1))))</f>
        <v/>
      </c>
      <c r="C466" s="51" t="str">
        <v/>
      </c>
      <c r="D466" s="51"/>
      <c r="E466" s="51"/>
      <c r="F466" s="51">
        <v>0</v>
      </c>
      <c r="G466" s="32">
        <v>0</v>
      </c>
      <c r="H466" s="32">
        <v>0</v>
      </c>
      <c r="I466" s="32">
        <v>0</v>
      </c>
      <c r="J466" s="32">
        <v>0</v>
      </c>
      <c r="L466" s="51">
        <v>0</v>
      </c>
      <c r="M466">
        <v>0</v>
      </c>
      <c r="N466" s="51"/>
      <c r="O466" s="51"/>
    </row>
    <row r="467" spans="1:15" x14ac:dyDescent="0.5">
      <c r="A467" s="64" t="str">
        <f>IF(ISBLANK(Census!C238),(""),(INT(YEARFRAC(Census!C238,'Request Form'!$E$11,1))))</f>
        <v/>
      </c>
      <c r="B467" s="34" t="str">
        <f ca="1">IF(ISBLANK(Census!C238),(""),(INT(YEARFRAC(Census!C238,TODAY(),1))))</f>
        <v/>
      </c>
      <c r="C467" s="51" t="str">
        <v/>
      </c>
      <c r="D467" s="51"/>
      <c r="E467" s="51"/>
      <c r="F467" s="51">
        <v>0</v>
      </c>
      <c r="G467" s="32">
        <v>0</v>
      </c>
      <c r="H467" s="32">
        <v>0</v>
      </c>
      <c r="I467" s="32">
        <v>0</v>
      </c>
      <c r="J467" s="32">
        <v>0</v>
      </c>
      <c r="L467" s="51">
        <v>0</v>
      </c>
      <c r="M467">
        <v>0</v>
      </c>
      <c r="N467" s="51"/>
      <c r="O467" s="51"/>
    </row>
    <row r="468" spans="1:15" x14ac:dyDescent="0.5">
      <c r="A468" s="64" t="str">
        <f>IF(ISBLANK(Census!C239),(""),(INT(YEARFRAC(Census!C239,'Request Form'!$E$11,1))))</f>
        <v/>
      </c>
      <c r="B468" s="34" t="str">
        <f ca="1">IF(ISBLANK(Census!C239),(""),(INT(YEARFRAC(Census!C239,TODAY(),1))))</f>
        <v/>
      </c>
      <c r="C468" s="51" t="str">
        <v/>
      </c>
      <c r="D468" s="51"/>
      <c r="E468" s="51"/>
      <c r="F468" s="51">
        <v>0</v>
      </c>
      <c r="G468" s="32">
        <v>0</v>
      </c>
      <c r="H468" s="32">
        <v>0</v>
      </c>
      <c r="I468" s="32">
        <v>0</v>
      </c>
      <c r="J468" s="32">
        <v>0</v>
      </c>
      <c r="L468" s="51">
        <v>0</v>
      </c>
      <c r="M468">
        <v>0</v>
      </c>
      <c r="N468" s="51"/>
      <c r="O468" s="51"/>
    </row>
    <row r="469" spans="1:15" x14ac:dyDescent="0.5">
      <c r="A469" s="64" t="str">
        <f>IF(ISBLANK(Census!C240),(""),(INT(YEARFRAC(Census!C240,'Request Form'!$E$11,1))))</f>
        <v/>
      </c>
      <c r="B469" s="34" t="str">
        <f ca="1">IF(ISBLANK(Census!C240),(""),(INT(YEARFRAC(Census!C240,TODAY(),1))))</f>
        <v/>
      </c>
      <c r="C469" s="51" t="str">
        <v/>
      </c>
      <c r="D469" s="51"/>
      <c r="E469" s="51"/>
      <c r="F469" s="51">
        <v>0</v>
      </c>
      <c r="G469" s="32">
        <v>0</v>
      </c>
      <c r="H469" s="32">
        <v>0</v>
      </c>
      <c r="I469" s="32">
        <v>0</v>
      </c>
      <c r="J469" s="32">
        <v>0</v>
      </c>
      <c r="L469" s="51">
        <v>0</v>
      </c>
      <c r="M469">
        <v>0</v>
      </c>
      <c r="N469" s="51"/>
      <c r="O469" s="51"/>
    </row>
    <row r="470" spans="1:15" x14ac:dyDescent="0.5">
      <c r="A470" s="64" t="str">
        <f>IF(ISBLANK(Census!C241),(""),(INT(YEARFRAC(Census!C241,'Request Form'!$E$11,1))))</f>
        <v/>
      </c>
      <c r="B470" s="34" t="str">
        <f ca="1">IF(ISBLANK(Census!C241),(""),(INT(YEARFRAC(Census!C241,TODAY(),1))))</f>
        <v/>
      </c>
      <c r="C470" s="51" t="str">
        <v/>
      </c>
      <c r="D470" s="51"/>
      <c r="E470" s="51"/>
      <c r="F470" s="51">
        <v>0</v>
      </c>
      <c r="G470" s="32">
        <v>0</v>
      </c>
      <c r="H470" s="32">
        <v>0</v>
      </c>
      <c r="I470" s="32">
        <v>0</v>
      </c>
      <c r="J470" s="32">
        <v>0</v>
      </c>
      <c r="L470" s="51">
        <v>0</v>
      </c>
      <c r="M470">
        <v>0</v>
      </c>
      <c r="N470" s="51"/>
      <c r="O470" s="51"/>
    </row>
    <row r="471" spans="1:15" x14ac:dyDescent="0.5">
      <c r="A471" s="64" t="str">
        <f>IF(ISBLANK(Census!C242),(""),(INT(YEARFRAC(Census!C242,'Request Form'!$E$11,1))))</f>
        <v/>
      </c>
      <c r="B471" s="34" t="str">
        <f ca="1">IF(ISBLANK(Census!C242),(""),(INT(YEARFRAC(Census!C242,TODAY(),1))))</f>
        <v/>
      </c>
      <c r="C471" s="51" t="str">
        <v/>
      </c>
      <c r="D471" s="51"/>
      <c r="E471" s="51"/>
      <c r="F471" s="51">
        <v>0</v>
      </c>
      <c r="G471" s="32">
        <v>0</v>
      </c>
      <c r="H471" s="32">
        <v>0</v>
      </c>
      <c r="I471" s="32">
        <v>0</v>
      </c>
      <c r="J471" s="32">
        <v>0</v>
      </c>
      <c r="L471" s="51">
        <v>0</v>
      </c>
      <c r="M471">
        <v>0</v>
      </c>
      <c r="N471" s="51"/>
      <c r="O471" s="51"/>
    </row>
    <row r="472" spans="1:15" x14ac:dyDescent="0.5">
      <c r="A472" s="64" t="str">
        <f>IF(ISBLANK(Census!C243),(""),(INT(YEARFRAC(Census!C243,'Request Form'!$E$11,1))))</f>
        <v/>
      </c>
      <c r="B472" s="34" t="str">
        <f ca="1">IF(ISBLANK(Census!C243),(""),(INT(YEARFRAC(Census!C243,TODAY(),1))))</f>
        <v/>
      </c>
      <c r="C472" s="51" t="str">
        <v/>
      </c>
      <c r="D472" s="51"/>
      <c r="E472" s="51"/>
      <c r="F472" s="51">
        <v>0</v>
      </c>
      <c r="G472" s="32">
        <v>0</v>
      </c>
      <c r="H472" s="32">
        <v>0</v>
      </c>
      <c r="I472" s="32">
        <v>0</v>
      </c>
      <c r="J472" s="32">
        <v>0</v>
      </c>
      <c r="L472" s="51">
        <v>0</v>
      </c>
      <c r="M472">
        <v>0</v>
      </c>
      <c r="N472" s="51"/>
      <c r="O472" s="51"/>
    </row>
    <row r="473" spans="1:15" x14ac:dyDescent="0.5">
      <c r="A473" s="64" t="str">
        <f>IF(ISBLANK(Census!C244),(""),(INT(YEARFRAC(Census!C244,'Request Form'!$E$11,1))))</f>
        <v/>
      </c>
      <c r="B473" s="34" t="str">
        <f ca="1">IF(ISBLANK(Census!C244),(""),(INT(YEARFRAC(Census!C244,TODAY(),1))))</f>
        <v/>
      </c>
      <c r="C473" s="51" t="str">
        <v/>
      </c>
      <c r="D473" s="51"/>
      <c r="E473" s="51"/>
      <c r="F473" s="51">
        <v>0</v>
      </c>
      <c r="G473" s="32">
        <v>0</v>
      </c>
      <c r="H473" s="32">
        <v>0</v>
      </c>
      <c r="I473" s="32">
        <v>0</v>
      </c>
      <c r="J473" s="32">
        <v>0</v>
      </c>
      <c r="L473" s="51">
        <v>0</v>
      </c>
      <c r="M473">
        <v>0</v>
      </c>
      <c r="N473" s="51"/>
      <c r="O473" s="51"/>
    </row>
    <row r="474" spans="1:15" x14ac:dyDescent="0.5">
      <c r="A474" s="64" t="str">
        <f>IF(ISBLANK(Census!C245),(""),(INT(YEARFRAC(Census!C245,'Request Form'!$E$11,1))))</f>
        <v/>
      </c>
      <c r="B474" s="34" t="str">
        <f ca="1">IF(ISBLANK(Census!C245),(""),(INT(YEARFRAC(Census!C245,TODAY(),1))))</f>
        <v/>
      </c>
      <c r="C474" s="51" t="str">
        <v/>
      </c>
      <c r="D474" s="51"/>
      <c r="E474" s="51"/>
      <c r="F474" s="51">
        <v>0</v>
      </c>
      <c r="G474" s="32">
        <v>0</v>
      </c>
      <c r="H474" s="32">
        <v>0</v>
      </c>
      <c r="I474" s="32">
        <v>0</v>
      </c>
      <c r="J474" s="32">
        <v>0</v>
      </c>
      <c r="L474" s="51">
        <v>0</v>
      </c>
      <c r="M474">
        <v>0</v>
      </c>
      <c r="N474" s="51"/>
      <c r="O474" s="51"/>
    </row>
    <row r="475" spans="1:15" x14ac:dyDescent="0.5">
      <c r="A475" s="64" t="str">
        <f>IF(ISBLANK(Census!C246),(""),(INT(YEARFRAC(Census!C246,'Request Form'!$E$11,1))))</f>
        <v/>
      </c>
      <c r="B475" s="34" t="str">
        <f ca="1">IF(ISBLANK(Census!C246),(""),(INT(YEARFRAC(Census!C246,TODAY(),1))))</f>
        <v/>
      </c>
      <c r="C475" s="51" t="str">
        <v/>
      </c>
      <c r="D475" s="51"/>
      <c r="E475" s="51"/>
      <c r="F475" s="51">
        <v>0</v>
      </c>
      <c r="G475" s="32">
        <v>0</v>
      </c>
      <c r="H475" s="32">
        <v>0</v>
      </c>
      <c r="I475" s="32">
        <v>0</v>
      </c>
      <c r="J475" s="32">
        <v>0</v>
      </c>
      <c r="L475" s="51">
        <v>0</v>
      </c>
      <c r="M475">
        <v>0</v>
      </c>
      <c r="N475" s="51"/>
      <c r="O475" s="51"/>
    </row>
    <row r="476" spans="1:15" x14ac:dyDescent="0.5">
      <c r="A476" s="64" t="str">
        <f>IF(ISBLANK(Census!C247),(""),(INT(YEARFRAC(Census!C247,'Request Form'!$E$11,1))))</f>
        <v/>
      </c>
      <c r="B476" s="34" t="str">
        <f ca="1">IF(ISBLANK(Census!C247),(""),(INT(YEARFRAC(Census!C247,TODAY(),1))))</f>
        <v/>
      </c>
      <c r="C476" s="51" t="str">
        <v/>
      </c>
      <c r="D476" s="51"/>
      <c r="E476" s="51"/>
      <c r="F476" s="51">
        <v>0</v>
      </c>
      <c r="G476" s="32">
        <v>0</v>
      </c>
      <c r="H476" s="32">
        <v>0</v>
      </c>
      <c r="I476" s="32">
        <v>0</v>
      </c>
      <c r="J476" s="32">
        <v>0</v>
      </c>
      <c r="L476" s="51">
        <v>0</v>
      </c>
      <c r="M476">
        <v>0</v>
      </c>
      <c r="N476" s="51"/>
      <c r="O476" s="51"/>
    </row>
    <row r="477" spans="1:15" x14ac:dyDescent="0.5">
      <c r="A477" s="64" t="str">
        <f>IF(ISBLANK(Census!C248),(""),(INT(YEARFRAC(Census!C248,'Request Form'!$E$11,1))))</f>
        <v/>
      </c>
      <c r="B477" s="34" t="str">
        <f ca="1">IF(ISBLANK(Census!C248),(""),(INT(YEARFRAC(Census!C248,TODAY(),1))))</f>
        <v/>
      </c>
      <c r="C477" s="51" t="str">
        <v/>
      </c>
      <c r="D477" s="51"/>
      <c r="E477" s="51"/>
      <c r="F477" s="51">
        <v>0</v>
      </c>
      <c r="G477" s="32">
        <v>0</v>
      </c>
      <c r="H477" s="32">
        <v>0</v>
      </c>
      <c r="I477" s="32">
        <v>0</v>
      </c>
      <c r="J477" s="32">
        <v>0</v>
      </c>
      <c r="L477" s="51">
        <v>0</v>
      </c>
      <c r="M477">
        <v>0</v>
      </c>
      <c r="N477" s="51"/>
      <c r="O477" s="51"/>
    </row>
    <row r="478" spans="1:15" x14ac:dyDescent="0.5">
      <c r="A478" s="64" t="str">
        <f>IF(ISBLANK(Census!C249),(""),(INT(YEARFRAC(Census!C249,'Request Form'!$E$11,1))))</f>
        <v/>
      </c>
      <c r="B478" s="34" t="str">
        <f ca="1">IF(ISBLANK(Census!C249),(""),(INT(YEARFRAC(Census!C249,TODAY(),1))))</f>
        <v/>
      </c>
      <c r="C478" s="51" t="str">
        <v/>
      </c>
      <c r="D478" s="51"/>
      <c r="E478" s="51"/>
      <c r="F478" s="51">
        <v>0</v>
      </c>
      <c r="G478" s="32">
        <v>0</v>
      </c>
      <c r="H478" s="32">
        <v>0</v>
      </c>
      <c r="I478" s="32">
        <v>0</v>
      </c>
      <c r="J478" s="32">
        <v>0</v>
      </c>
      <c r="L478" s="51">
        <v>0</v>
      </c>
      <c r="M478">
        <v>0</v>
      </c>
      <c r="N478" s="51"/>
      <c r="O478" s="51"/>
    </row>
    <row r="479" spans="1:15" x14ac:dyDescent="0.5">
      <c r="A479" s="64" t="str">
        <f>IF(ISBLANK(Census!C250),(""),(INT(YEARFRAC(Census!C250,'Request Form'!$E$11,1))))</f>
        <v/>
      </c>
      <c r="B479" s="34" t="str">
        <f ca="1">IF(ISBLANK(Census!C250),(""),(INT(YEARFRAC(Census!C250,TODAY(),1))))</f>
        <v/>
      </c>
      <c r="C479" s="51" t="str">
        <v/>
      </c>
      <c r="D479" s="51"/>
      <c r="E479" s="51"/>
      <c r="F479" s="51">
        <v>0</v>
      </c>
      <c r="G479" s="32">
        <v>0</v>
      </c>
      <c r="H479" s="32">
        <v>0</v>
      </c>
      <c r="I479" s="32">
        <v>0</v>
      </c>
      <c r="J479" s="32">
        <v>0</v>
      </c>
      <c r="L479" s="51">
        <v>0</v>
      </c>
      <c r="M479">
        <v>0</v>
      </c>
      <c r="N479" s="51"/>
      <c r="O479" s="51"/>
    </row>
    <row r="480" spans="1:15" x14ac:dyDescent="0.5">
      <c r="A480" s="64" t="str">
        <f>IF(ISBLANK(Census!C251),(""),(INT(YEARFRAC(Census!C251,'Request Form'!$E$11,1))))</f>
        <v/>
      </c>
      <c r="B480" s="34" t="str">
        <f ca="1">IF(ISBLANK(Census!C251),(""),(INT(YEARFRAC(Census!C251,TODAY(),1))))</f>
        <v/>
      </c>
      <c r="C480" s="51" t="str">
        <v/>
      </c>
      <c r="D480" s="51"/>
      <c r="E480" s="51"/>
      <c r="F480" s="51">
        <v>0</v>
      </c>
      <c r="G480" s="32">
        <v>0</v>
      </c>
      <c r="H480" s="32">
        <v>0</v>
      </c>
      <c r="I480" s="32">
        <v>0</v>
      </c>
      <c r="J480" s="32">
        <v>0</v>
      </c>
      <c r="L480" s="51">
        <v>0</v>
      </c>
      <c r="M480">
        <v>0</v>
      </c>
      <c r="N480" s="51"/>
      <c r="O480" s="51"/>
    </row>
    <row r="481" spans="1:15" x14ac:dyDescent="0.5">
      <c r="A481" s="64" t="str">
        <f>IF(ISBLANK(Census!C252),(""),(INT(YEARFRAC(Census!C252,'Request Form'!$E$11,1))))</f>
        <v/>
      </c>
      <c r="B481" s="34" t="str">
        <f ca="1">IF(ISBLANK(Census!C252),(""),(INT(YEARFRAC(Census!C252,TODAY(),1))))</f>
        <v/>
      </c>
      <c r="C481" s="51" t="str">
        <v/>
      </c>
      <c r="D481" s="51"/>
      <c r="E481" s="51"/>
      <c r="F481" s="51">
        <v>0</v>
      </c>
      <c r="G481" s="32">
        <v>0</v>
      </c>
      <c r="H481" s="32">
        <v>0</v>
      </c>
      <c r="I481" s="32">
        <v>0</v>
      </c>
      <c r="J481" s="32">
        <v>0</v>
      </c>
      <c r="L481" s="51">
        <v>0</v>
      </c>
      <c r="M481">
        <v>0</v>
      </c>
      <c r="N481" s="51"/>
      <c r="O481" s="51"/>
    </row>
    <row r="482" spans="1:15" x14ac:dyDescent="0.5">
      <c r="A482" s="64" t="str">
        <f>IF(ISBLANK(Census!C253),(""),(INT(YEARFRAC(Census!C253,'Request Form'!$E$11,1))))</f>
        <v/>
      </c>
      <c r="B482" s="34" t="str">
        <f ca="1">IF(ISBLANK(Census!C253),(""),(INT(YEARFRAC(Census!C253,TODAY(),1))))</f>
        <v/>
      </c>
      <c r="C482" s="51" t="str">
        <v/>
      </c>
      <c r="D482" s="51"/>
      <c r="E482" s="51"/>
      <c r="F482" s="51">
        <v>0</v>
      </c>
      <c r="G482" s="32">
        <v>0</v>
      </c>
      <c r="H482" s="32">
        <v>0</v>
      </c>
      <c r="I482" s="32">
        <v>0</v>
      </c>
      <c r="J482" s="32">
        <v>0</v>
      </c>
      <c r="L482" s="51">
        <v>0</v>
      </c>
      <c r="M482">
        <v>0</v>
      </c>
      <c r="N482" s="51"/>
      <c r="O482" s="51"/>
    </row>
    <row r="483" spans="1:15" x14ac:dyDescent="0.5">
      <c r="A483" s="64" t="str">
        <f>IF(ISBLANK(Census!C254),(""),(INT(YEARFRAC(Census!C254,'Request Form'!$E$11,1))))</f>
        <v/>
      </c>
      <c r="B483" s="34" t="str">
        <f ca="1">IF(ISBLANK(Census!C254),(""),(INT(YEARFRAC(Census!C254,TODAY(),1))))</f>
        <v/>
      </c>
      <c r="C483" s="51" t="str">
        <v/>
      </c>
      <c r="D483" s="51"/>
      <c r="E483" s="51"/>
      <c r="F483" s="51">
        <v>0</v>
      </c>
      <c r="G483" s="32">
        <v>0</v>
      </c>
      <c r="H483" s="32">
        <v>0</v>
      </c>
      <c r="I483" s="32">
        <v>0</v>
      </c>
      <c r="J483" s="32">
        <v>0</v>
      </c>
      <c r="L483" s="51">
        <v>0</v>
      </c>
      <c r="M483">
        <v>0</v>
      </c>
      <c r="N483" s="51"/>
      <c r="O483" s="51"/>
    </row>
    <row r="484" spans="1:15" x14ac:dyDescent="0.5">
      <c r="A484" s="64" t="str">
        <f>IF(ISBLANK(Census!C255),(""),(INT(YEARFRAC(Census!C255,'Request Form'!$E$11,1))))</f>
        <v/>
      </c>
      <c r="B484" s="34" t="str">
        <f ca="1">IF(ISBLANK(Census!C255),(""),(INT(YEARFRAC(Census!C255,TODAY(),1))))</f>
        <v/>
      </c>
      <c r="C484" s="51" t="str">
        <v/>
      </c>
      <c r="D484" s="51"/>
      <c r="E484" s="51"/>
      <c r="F484" s="51">
        <v>0</v>
      </c>
      <c r="G484" s="32">
        <v>0</v>
      </c>
      <c r="H484" s="32">
        <v>0</v>
      </c>
      <c r="I484" s="32">
        <v>0</v>
      </c>
      <c r="J484" s="32">
        <v>0</v>
      </c>
      <c r="L484" s="51">
        <v>0</v>
      </c>
      <c r="M484">
        <v>0</v>
      </c>
      <c r="N484" s="51"/>
      <c r="O484" s="51"/>
    </row>
    <row r="485" spans="1:15" x14ac:dyDescent="0.5">
      <c r="A485" s="64" t="str">
        <f>IF(ISBLANK(Census!C256),(""),(INT(YEARFRAC(Census!C256,'Request Form'!$E$11,1))))</f>
        <v/>
      </c>
      <c r="B485" s="34" t="str">
        <f ca="1">IF(ISBLANK(Census!C256),(""),(INT(YEARFRAC(Census!C256,TODAY(),1))))</f>
        <v/>
      </c>
      <c r="C485" s="51" t="str">
        <v/>
      </c>
      <c r="D485" s="51"/>
      <c r="E485" s="51"/>
      <c r="F485" s="51">
        <v>0</v>
      </c>
      <c r="G485" s="32">
        <v>0</v>
      </c>
      <c r="H485" s="32">
        <v>0</v>
      </c>
      <c r="I485" s="32">
        <v>0</v>
      </c>
      <c r="J485" s="32">
        <v>0</v>
      </c>
      <c r="L485" s="51">
        <v>0</v>
      </c>
      <c r="M485">
        <v>0</v>
      </c>
      <c r="N485" s="51"/>
      <c r="O485" s="51"/>
    </row>
    <row r="486" spans="1:15" x14ac:dyDescent="0.5">
      <c r="A486" s="64" t="str">
        <f>IF(ISBLANK(Census!C257),(""),(INT(YEARFRAC(Census!C257,'Request Form'!$E$11,1))))</f>
        <v/>
      </c>
      <c r="B486" s="34" t="str">
        <f ca="1">IF(ISBLANK(Census!C257),(""),(INT(YEARFRAC(Census!C257,TODAY(),1))))</f>
        <v/>
      </c>
      <c r="C486" s="51" t="str">
        <v/>
      </c>
      <c r="D486" s="51"/>
      <c r="E486" s="51"/>
      <c r="F486" s="51">
        <v>0</v>
      </c>
      <c r="G486" s="32">
        <v>0</v>
      </c>
      <c r="H486" s="32">
        <v>0</v>
      </c>
      <c r="I486" s="32">
        <v>0</v>
      </c>
      <c r="J486" s="32">
        <v>0</v>
      </c>
      <c r="L486" s="51">
        <v>0</v>
      </c>
      <c r="M486">
        <v>0</v>
      </c>
      <c r="N486" s="51"/>
      <c r="O486" s="51"/>
    </row>
    <row r="487" spans="1:15" x14ac:dyDescent="0.5">
      <c r="A487" s="64" t="str">
        <f>IF(ISBLANK(Census!C258),(""),(INT(YEARFRAC(Census!C258,'Request Form'!$E$11,1))))</f>
        <v/>
      </c>
      <c r="B487" s="34" t="str">
        <f ca="1">IF(ISBLANK(Census!C258),(""),(INT(YEARFRAC(Census!C258,TODAY(),1))))</f>
        <v/>
      </c>
      <c r="C487" s="51" t="str">
        <v/>
      </c>
      <c r="D487" s="51"/>
      <c r="E487" s="51"/>
      <c r="F487" s="51">
        <v>0</v>
      </c>
      <c r="G487" s="32">
        <v>0</v>
      </c>
      <c r="H487" s="32">
        <v>0</v>
      </c>
      <c r="I487" s="32">
        <v>0</v>
      </c>
      <c r="J487" s="32">
        <v>0</v>
      </c>
      <c r="L487" s="51">
        <v>0</v>
      </c>
      <c r="M487">
        <v>0</v>
      </c>
      <c r="N487" s="51"/>
      <c r="O487" s="51"/>
    </row>
    <row r="488" spans="1:15" x14ac:dyDescent="0.5">
      <c r="A488" s="64" t="str">
        <f>IF(ISBLANK(Census!C259),(""),(INT(YEARFRAC(Census!C259,'Request Form'!$E$11,1))))</f>
        <v/>
      </c>
      <c r="B488" s="34" t="str">
        <f ca="1">IF(ISBLANK(Census!C259),(""),(INT(YEARFRAC(Census!C259,TODAY(),1))))</f>
        <v/>
      </c>
      <c r="C488" s="51" t="str">
        <v/>
      </c>
      <c r="D488" s="51"/>
      <c r="E488" s="51"/>
      <c r="F488" s="51">
        <v>0</v>
      </c>
      <c r="G488" s="32">
        <v>0</v>
      </c>
      <c r="H488" s="32">
        <v>0</v>
      </c>
      <c r="I488" s="32">
        <v>0</v>
      </c>
      <c r="J488" s="32">
        <v>0</v>
      </c>
      <c r="L488" s="51">
        <v>0</v>
      </c>
      <c r="M488">
        <v>0</v>
      </c>
      <c r="N488" s="51"/>
      <c r="O488" s="51"/>
    </row>
    <row r="489" spans="1:15" x14ac:dyDescent="0.5">
      <c r="A489" s="64" t="str">
        <f>IF(ISBLANK(Census!C260),(""),(INT(YEARFRAC(Census!C260,'Request Form'!$E$11,1))))</f>
        <v/>
      </c>
      <c r="B489" s="34" t="str">
        <f ca="1">IF(ISBLANK(Census!C260),(""),(INT(YEARFRAC(Census!C260,TODAY(),1))))</f>
        <v/>
      </c>
      <c r="C489" s="51" t="str">
        <v/>
      </c>
      <c r="D489" s="51"/>
      <c r="E489" s="51"/>
      <c r="F489" s="51">
        <v>0</v>
      </c>
      <c r="G489" s="32">
        <v>0</v>
      </c>
      <c r="H489" s="32">
        <v>0</v>
      </c>
      <c r="I489" s="32">
        <v>0</v>
      </c>
      <c r="J489" s="32">
        <v>0</v>
      </c>
      <c r="L489" s="51">
        <v>0</v>
      </c>
      <c r="M489">
        <v>0</v>
      </c>
      <c r="N489" s="51"/>
      <c r="O489" s="51"/>
    </row>
    <row r="490" spans="1:15" x14ac:dyDescent="0.5">
      <c r="A490" s="64" t="str">
        <f>IF(ISBLANK(Census!C261),(""),(INT(YEARFRAC(Census!C261,'Request Form'!$E$11,1))))</f>
        <v/>
      </c>
      <c r="B490" s="34" t="str">
        <f ca="1">IF(ISBLANK(Census!C261),(""),(INT(YEARFRAC(Census!C261,TODAY(),1))))</f>
        <v/>
      </c>
      <c r="C490" s="51" t="str">
        <v/>
      </c>
      <c r="D490" s="51"/>
      <c r="E490" s="51"/>
      <c r="F490" s="51">
        <v>0</v>
      </c>
      <c r="G490" s="32">
        <v>0</v>
      </c>
      <c r="H490" s="32">
        <v>0</v>
      </c>
      <c r="I490" s="32">
        <v>0</v>
      </c>
      <c r="J490" s="32">
        <v>0</v>
      </c>
      <c r="L490" s="51">
        <v>0</v>
      </c>
      <c r="M490">
        <v>0</v>
      </c>
      <c r="N490" s="51"/>
      <c r="O490" s="51"/>
    </row>
    <row r="491" spans="1:15" x14ac:dyDescent="0.5">
      <c r="A491" s="64" t="str">
        <f>IF(ISBLANK(Census!C262),(""),(INT(YEARFRAC(Census!C262,'Request Form'!$E$11,1))))</f>
        <v/>
      </c>
      <c r="B491" s="34" t="str">
        <f ca="1">IF(ISBLANK(Census!C262),(""),(INT(YEARFRAC(Census!C262,TODAY(),1))))</f>
        <v/>
      </c>
      <c r="C491" s="51" t="str">
        <v/>
      </c>
      <c r="D491" s="51"/>
      <c r="E491" s="51"/>
      <c r="F491" s="51">
        <v>0</v>
      </c>
      <c r="G491" s="32">
        <v>0</v>
      </c>
      <c r="H491" s="32">
        <v>0</v>
      </c>
      <c r="I491" s="32">
        <v>0</v>
      </c>
      <c r="J491" s="32">
        <v>0</v>
      </c>
      <c r="L491" s="51">
        <v>0</v>
      </c>
      <c r="M491">
        <v>0</v>
      </c>
      <c r="N491" s="51"/>
      <c r="O491" s="51"/>
    </row>
    <row r="492" spans="1:15" x14ac:dyDescent="0.5">
      <c r="A492" s="64" t="str">
        <f>IF(ISBLANK(Census!C263),(""),(INT(YEARFRAC(Census!C263,'Request Form'!$E$11,1))))</f>
        <v/>
      </c>
      <c r="B492" s="34" t="str">
        <f ca="1">IF(ISBLANK(Census!C263),(""),(INT(YEARFRAC(Census!C263,TODAY(),1))))</f>
        <v/>
      </c>
      <c r="C492" s="51" t="str">
        <v/>
      </c>
      <c r="D492" s="51"/>
      <c r="E492" s="51"/>
      <c r="F492" s="51">
        <v>0</v>
      </c>
      <c r="G492" s="32">
        <v>0</v>
      </c>
      <c r="H492" s="32">
        <v>0</v>
      </c>
      <c r="I492" s="32">
        <v>0</v>
      </c>
      <c r="J492" s="32">
        <v>0</v>
      </c>
      <c r="L492" s="51">
        <v>0</v>
      </c>
      <c r="M492">
        <v>0</v>
      </c>
      <c r="N492" s="51"/>
      <c r="O492" s="51"/>
    </row>
    <row r="493" spans="1:15" x14ac:dyDescent="0.5">
      <c r="A493" s="64" t="str">
        <f>IF(ISBLANK(Census!C264),(""),(INT(YEARFRAC(Census!C264,'Request Form'!$E$11,1))))</f>
        <v/>
      </c>
      <c r="B493" s="34" t="str">
        <f ca="1">IF(ISBLANK(Census!C264),(""),(INT(YEARFRAC(Census!C264,TODAY(),1))))</f>
        <v/>
      </c>
      <c r="C493" s="51" t="str">
        <v/>
      </c>
      <c r="D493" s="51"/>
      <c r="E493" s="51"/>
      <c r="F493" s="51">
        <v>0</v>
      </c>
      <c r="G493" s="32">
        <v>0</v>
      </c>
      <c r="H493" s="32">
        <v>0</v>
      </c>
      <c r="I493" s="32">
        <v>0</v>
      </c>
      <c r="J493" s="32">
        <v>0</v>
      </c>
      <c r="L493" s="51">
        <v>0</v>
      </c>
      <c r="M493">
        <v>0</v>
      </c>
      <c r="N493" s="51"/>
      <c r="O493" s="51"/>
    </row>
    <row r="494" spans="1:15" x14ac:dyDescent="0.5">
      <c r="A494" s="64" t="str">
        <f>IF(ISBLANK(Census!C265),(""),(INT(YEARFRAC(Census!C265,'Request Form'!$E$11,1))))</f>
        <v/>
      </c>
      <c r="B494" s="34" t="str">
        <f ca="1">IF(ISBLANK(Census!C265),(""),(INT(YEARFRAC(Census!C265,TODAY(),1))))</f>
        <v/>
      </c>
      <c r="C494" s="51" t="str">
        <v/>
      </c>
      <c r="D494" s="51"/>
      <c r="E494" s="51"/>
      <c r="F494" s="51">
        <v>0</v>
      </c>
      <c r="G494" s="32">
        <v>0</v>
      </c>
      <c r="H494" s="32">
        <v>0</v>
      </c>
      <c r="I494" s="32">
        <v>0</v>
      </c>
      <c r="J494" s="32">
        <v>0</v>
      </c>
      <c r="L494" s="51">
        <v>0</v>
      </c>
      <c r="M494">
        <v>0</v>
      </c>
      <c r="N494" s="51"/>
      <c r="O494" s="51"/>
    </row>
    <row r="495" spans="1:15" x14ac:dyDescent="0.5">
      <c r="A495" s="64" t="str">
        <f>IF(ISBLANK(Census!C266),(""),(INT(YEARFRAC(Census!C266,'Request Form'!$E$11,1))))</f>
        <v/>
      </c>
      <c r="B495" s="34" t="str">
        <f ca="1">IF(ISBLANK(Census!C266),(""),(INT(YEARFRAC(Census!C266,TODAY(),1))))</f>
        <v/>
      </c>
      <c r="C495" s="51" t="str">
        <v/>
      </c>
      <c r="D495" s="51"/>
      <c r="E495" s="51"/>
      <c r="F495" s="51">
        <v>0</v>
      </c>
      <c r="G495" s="32">
        <v>0</v>
      </c>
      <c r="H495" s="32">
        <v>0</v>
      </c>
      <c r="I495" s="32">
        <v>0</v>
      </c>
      <c r="J495" s="32">
        <v>0</v>
      </c>
      <c r="L495" s="51">
        <v>0</v>
      </c>
      <c r="M495">
        <v>0</v>
      </c>
      <c r="N495" s="51"/>
      <c r="O495" s="51"/>
    </row>
    <row r="496" spans="1:15" x14ac:dyDescent="0.5">
      <c r="A496" s="64" t="str">
        <f>IF(ISBLANK(Census!C267),(""),(INT(YEARFRAC(Census!C267,'Request Form'!$E$11,1))))</f>
        <v/>
      </c>
      <c r="B496" s="34" t="str">
        <f ca="1">IF(ISBLANK(Census!C267),(""),(INT(YEARFRAC(Census!C267,TODAY(),1))))</f>
        <v/>
      </c>
      <c r="C496" s="51" t="str">
        <v/>
      </c>
      <c r="D496" s="51"/>
      <c r="E496" s="51"/>
      <c r="F496" s="51">
        <v>0</v>
      </c>
      <c r="G496" s="32">
        <v>0</v>
      </c>
      <c r="H496" s="32">
        <v>0</v>
      </c>
      <c r="I496" s="32">
        <v>0</v>
      </c>
      <c r="J496" s="32">
        <v>0</v>
      </c>
      <c r="L496" s="51">
        <v>0</v>
      </c>
      <c r="M496">
        <v>0</v>
      </c>
      <c r="N496" s="51"/>
      <c r="O496" s="51"/>
    </row>
    <row r="497" spans="1:15" x14ac:dyDescent="0.5">
      <c r="A497" s="64" t="str">
        <f>IF(ISBLANK(Census!C268),(""),(INT(YEARFRAC(Census!C268,'Request Form'!$E$11,1))))</f>
        <v/>
      </c>
      <c r="B497" s="34" t="str">
        <f ca="1">IF(ISBLANK(Census!C268),(""),(INT(YEARFRAC(Census!C268,TODAY(),1))))</f>
        <v/>
      </c>
      <c r="C497" s="51" t="str">
        <v/>
      </c>
      <c r="D497" s="51"/>
      <c r="E497" s="51"/>
      <c r="F497" s="51">
        <v>0</v>
      </c>
      <c r="G497" s="32">
        <v>0</v>
      </c>
      <c r="H497" s="32">
        <v>0</v>
      </c>
      <c r="I497" s="32">
        <v>0</v>
      </c>
      <c r="J497" s="32">
        <v>0</v>
      </c>
      <c r="L497" s="51">
        <v>0</v>
      </c>
      <c r="M497">
        <v>0</v>
      </c>
      <c r="N497" s="51"/>
      <c r="O497" s="51"/>
    </row>
    <row r="498" spans="1:15" x14ac:dyDescent="0.5">
      <c r="A498" s="64" t="str">
        <f>IF(ISBLANK(Census!C269),(""),(INT(YEARFRAC(Census!C269,'Request Form'!$E$11,1))))</f>
        <v/>
      </c>
      <c r="B498" s="34" t="str">
        <f ca="1">IF(ISBLANK(Census!C269),(""),(INT(YEARFRAC(Census!C269,TODAY(),1))))</f>
        <v/>
      </c>
      <c r="C498" s="51" t="str">
        <v/>
      </c>
      <c r="D498" s="51"/>
      <c r="E498" s="51"/>
      <c r="F498" s="51">
        <v>0</v>
      </c>
      <c r="G498" s="32">
        <v>0</v>
      </c>
      <c r="H498" s="32">
        <v>0</v>
      </c>
      <c r="I498" s="32">
        <v>0</v>
      </c>
      <c r="J498" s="32">
        <v>0</v>
      </c>
      <c r="L498" s="51">
        <v>0</v>
      </c>
      <c r="M498">
        <v>0</v>
      </c>
      <c r="N498" s="51"/>
      <c r="O498" s="51"/>
    </row>
    <row r="499" spans="1:15" x14ac:dyDescent="0.5">
      <c r="A499" s="64" t="str">
        <f>IF(ISBLANK(Census!C270),(""),(INT(YEARFRAC(Census!C270,'Request Form'!$E$11,1))))</f>
        <v/>
      </c>
      <c r="B499" s="34" t="str">
        <f ca="1">IF(ISBLANK(Census!C270),(""),(INT(YEARFRAC(Census!C270,TODAY(),1))))</f>
        <v/>
      </c>
      <c r="C499" s="51" t="str">
        <v/>
      </c>
      <c r="D499" s="51"/>
      <c r="E499" s="51"/>
      <c r="F499" s="51">
        <v>0</v>
      </c>
      <c r="G499" s="32">
        <v>0</v>
      </c>
      <c r="H499" s="32">
        <v>0</v>
      </c>
      <c r="I499" s="32">
        <v>0</v>
      </c>
      <c r="J499" s="32">
        <v>0</v>
      </c>
      <c r="L499" s="51">
        <v>0</v>
      </c>
      <c r="M499">
        <v>0</v>
      </c>
      <c r="N499" s="51"/>
      <c r="O499" s="51"/>
    </row>
    <row r="500" spans="1:15" x14ac:dyDescent="0.5">
      <c r="A500" s="64" t="str">
        <f>IF(ISBLANK(Census!C271),(""),(INT(YEARFRAC(Census!C271,'Request Form'!$E$11,1))))</f>
        <v/>
      </c>
      <c r="B500" s="34" t="str">
        <f ca="1">IF(ISBLANK(Census!C271),(""),(INT(YEARFRAC(Census!C271,TODAY(),1))))</f>
        <v/>
      </c>
      <c r="C500" s="51" t="str">
        <v/>
      </c>
      <c r="D500" s="51"/>
      <c r="E500" s="51"/>
      <c r="F500" s="51">
        <v>0</v>
      </c>
      <c r="G500" s="32">
        <v>0</v>
      </c>
      <c r="H500" s="32">
        <v>0</v>
      </c>
      <c r="I500" s="32">
        <v>0</v>
      </c>
      <c r="J500" s="32">
        <v>0</v>
      </c>
      <c r="L500" s="51">
        <v>0</v>
      </c>
      <c r="M500">
        <v>0</v>
      </c>
      <c r="N500" s="51"/>
      <c r="O500" s="51"/>
    </row>
    <row r="501" spans="1:15" x14ac:dyDescent="0.5">
      <c r="A501" s="64" t="str">
        <f>IF(ISBLANK(Census!C272),(""),(INT(YEARFRAC(Census!C272,'Request Form'!$E$11,1))))</f>
        <v/>
      </c>
      <c r="B501" s="34" t="str">
        <f ca="1">IF(ISBLANK(Census!C272),(""),(INT(YEARFRAC(Census!C272,TODAY(),1))))</f>
        <v/>
      </c>
      <c r="C501" s="51" t="str">
        <v/>
      </c>
      <c r="D501" s="51"/>
      <c r="E501" s="51"/>
      <c r="F501" s="51">
        <v>0</v>
      </c>
      <c r="G501" s="32">
        <v>0</v>
      </c>
      <c r="H501" s="32">
        <v>0</v>
      </c>
      <c r="I501" s="32">
        <v>0</v>
      </c>
      <c r="J501" s="32">
        <v>0</v>
      </c>
      <c r="L501" s="51">
        <v>0</v>
      </c>
      <c r="M501">
        <v>0</v>
      </c>
      <c r="N501" s="51"/>
      <c r="O501" s="51"/>
    </row>
    <row r="502" spans="1:15" x14ac:dyDescent="0.5">
      <c r="A502" s="64" t="str">
        <f>IF(ISBLANK(Census!C273),(""),(INT(YEARFRAC(Census!C273,'Request Form'!$E$11,1))))</f>
        <v/>
      </c>
      <c r="B502" s="34" t="str">
        <f ca="1">IF(ISBLANK(Census!C273),(""),(INT(YEARFRAC(Census!C273,TODAY(),1))))</f>
        <v/>
      </c>
      <c r="C502" s="51" t="str">
        <v/>
      </c>
      <c r="D502" s="51"/>
      <c r="E502" s="51"/>
      <c r="F502" s="51">
        <v>0</v>
      </c>
      <c r="G502" s="32">
        <v>0</v>
      </c>
      <c r="H502" s="32">
        <v>0</v>
      </c>
      <c r="I502" s="32">
        <v>0</v>
      </c>
      <c r="J502" s="32">
        <v>0</v>
      </c>
      <c r="L502" s="51">
        <v>0</v>
      </c>
      <c r="M502">
        <v>0</v>
      </c>
      <c r="N502" s="51"/>
      <c r="O502" s="51"/>
    </row>
    <row r="503" spans="1:15" x14ac:dyDescent="0.5">
      <c r="A503" s="64" t="str">
        <f>IF(ISBLANK(Census!C274),(""),(INT(YEARFRAC(Census!C274,'Request Form'!$E$11,1))))</f>
        <v/>
      </c>
      <c r="B503" s="34" t="str">
        <f ca="1">IF(ISBLANK(Census!C274),(""),(INT(YEARFRAC(Census!C274,TODAY(),1))))</f>
        <v/>
      </c>
      <c r="C503" s="51" t="str">
        <v/>
      </c>
      <c r="D503" s="51"/>
      <c r="E503" s="51"/>
      <c r="F503" s="51">
        <v>0</v>
      </c>
      <c r="G503" s="32">
        <v>0</v>
      </c>
      <c r="H503" s="32">
        <v>0</v>
      </c>
      <c r="I503" s="32">
        <v>0</v>
      </c>
      <c r="J503" s="32">
        <v>0</v>
      </c>
      <c r="L503" s="51">
        <v>0</v>
      </c>
      <c r="M503">
        <v>0</v>
      </c>
      <c r="N503" s="51"/>
      <c r="O503" s="51"/>
    </row>
    <row r="504" spans="1:15" x14ac:dyDescent="0.5">
      <c r="A504" s="64" t="str">
        <f>IF(ISBLANK(Census!C275),(""),(INT(YEARFRAC(Census!C275,'Request Form'!$E$11,1))))</f>
        <v/>
      </c>
      <c r="B504" s="34" t="str">
        <f ca="1">IF(ISBLANK(Census!C275),(""),(INT(YEARFRAC(Census!C275,TODAY(),1))))</f>
        <v/>
      </c>
      <c r="C504" s="51" t="str">
        <v/>
      </c>
      <c r="D504" s="51"/>
      <c r="E504" s="51"/>
      <c r="F504" s="51">
        <v>0</v>
      </c>
      <c r="G504" s="32">
        <v>0</v>
      </c>
      <c r="H504" s="32">
        <v>0</v>
      </c>
      <c r="I504" s="32">
        <v>0</v>
      </c>
      <c r="J504" s="32">
        <v>0</v>
      </c>
      <c r="L504" s="51">
        <v>0</v>
      </c>
      <c r="M504">
        <v>0</v>
      </c>
      <c r="N504" s="51"/>
      <c r="O504" s="51"/>
    </row>
    <row r="505" spans="1:15" x14ac:dyDescent="0.5">
      <c r="A505" s="64" t="str">
        <f>IF(ISBLANK(Census!C276),(""),(INT(YEARFRAC(Census!C276,'Request Form'!$E$11,1))))</f>
        <v/>
      </c>
      <c r="B505" s="34" t="str">
        <f ca="1">IF(ISBLANK(Census!C276),(""),(INT(YEARFRAC(Census!C276,TODAY(),1))))</f>
        <v/>
      </c>
      <c r="C505" s="51" t="str">
        <v/>
      </c>
      <c r="D505" s="51"/>
      <c r="E505" s="51"/>
      <c r="F505" s="51">
        <v>0</v>
      </c>
      <c r="G505" s="32">
        <v>0</v>
      </c>
      <c r="H505" s="32">
        <v>0</v>
      </c>
      <c r="I505" s="32">
        <v>0</v>
      </c>
      <c r="J505" s="32">
        <v>0</v>
      </c>
      <c r="L505" s="51">
        <v>0</v>
      </c>
      <c r="M505">
        <v>0</v>
      </c>
      <c r="N505" s="51"/>
      <c r="O505" s="51"/>
    </row>
    <row r="506" spans="1:15" x14ac:dyDescent="0.5">
      <c r="A506" s="64" t="str">
        <f>IF(ISBLANK(Census!C277),(""),(INT(YEARFRAC(Census!C277,'Request Form'!$E$11,1))))</f>
        <v/>
      </c>
      <c r="B506" s="34" t="str">
        <f ca="1">IF(ISBLANK(Census!C277),(""),(INT(YEARFRAC(Census!C277,TODAY(),1))))</f>
        <v/>
      </c>
      <c r="C506" s="51" t="str">
        <v/>
      </c>
      <c r="D506" s="51"/>
      <c r="E506" s="51"/>
      <c r="F506" s="51">
        <v>0</v>
      </c>
      <c r="G506" s="32">
        <v>0</v>
      </c>
      <c r="H506" s="32">
        <v>0</v>
      </c>
      <c r="I506" s="32">
        <v>0</v>
      </c>
      <c r="J506" s="32">
        <v>0</v>
      </c>
      <c r="L506" s="51">
        <v>0</v>
      </c>
      <c r="M506">
        <v>0</v>
      </c>
      <c r="N506" s="51"/>
      <c r="O506" s="51"/>
    </row>
    <row r="507" spans="1:15" x14ac:dyDescent="0.5">
      <c r="A507" s="64" t="str">
        <f>IF(ISBLANK(Census!C278),(""),(INT(YEARFRAC(Census!C278,'Request Form'!$E$11,1))))</f>
        <v/>
      </c>
      <c r="B507" s="34" t="str">
        <f ca="1">IF(ISBLANK(Census!C278),(""),(INT(YEARFRAC(Census!C278,TODAY(),1))))</f>
        <v/>
      </c>
      <c r="C507" s="51" t="str">
        <v/>
      </c>
      <c r="D507" s="51"/>
      <c r="E507" s="51"/>
      <c r="F507" s="51">
        <v>0</v>
      </c>
      <c r="G507" s="32">
        <v>0</v>
      </c>
      <c r="H507" s="32">
        <v>0</v>
      </c>
      <c r="I507" s="32">
        <v>0</v>
      </c>
      <c r="J507" s="32">
        <v>0</v>
      </c>
      <c r="L507" s="51">
        <v>0</v>
      </c>
      <c r="M507">
        <v>0</v>
      </c>
      <c r="N507" s="51"/>
      <c r="O507" s="51"/>
    </row>
    <row r="508" spans="1:15" x14ac:dyDescent="0.5">
      <c r="A508" s="64" t="str">
        <f>IF(ISBLANK(Census!C279),(""),(INT(YEARFRAC(Census!C279,'Request Form'!$E$11,1))))</f>
        <v/>
      </c>
      <c r="B508" s="34" t="str">
        <f ca="1">IF(ISBLANK(Census!C279),(""),(INT(YEARFRAC(Census!C279,TODAY(),1))))</f>
        <v/>
      </c>
      <c r="C508" s="51" t="str">
        <v/>
      </c>
      <c r="D508" s="51"/>
      <c r="E508" s="51"/>
      <c r="F508" s="51">
        <v>0</v>
      </c>
      <c r="G508" s="32">
        <v>0</v>
      </c>
      <c r="H508" s="32">
        <v>0</v>
      </c>
      <c r="I508" s="32">
        <v>0</v>
      </c>
      <c r="J508" s="32">
        <v>0</v>
      </c>
      <c r="L508" s="51">
        <v>0</v>
      </c>
      <c r="M508">
        <v>0</v>
      </c>
      <c r="N508" s="51"/>
      <c r="O508" s="51"/>
    </row>
    <row r="509" spans="1:15" x14ac:dyDescent="0.5">
      <c r="A509" s="64" t="str">
        <f>IF(ISBLANK(Census!C280),(""),(INT(YEARFRAC(Census!C280,'Request Form'!$E$11,1))))</f>
        <v/>
      </c>
      <c r="B509" s="34" t="str">
        <f ca="1">IF(ISBLANK(Census!C280),(""),(INT(YEARFRAC(Census!C280,TODAY(),1))))</f>
        <v/>
      </c>
      <c r="C509" s="51" t="str">
        <v/>
      </c>
      <c r="D509" s="51"/>
      <c r="E509" s="51"/>
      <c r="F509" s="51">
        <v>0</v>
      </c>
      <c r="G509" s="32">
        <v>0</v>
      </c>
      <c r="H509" s="32">
        <v>0</v>
      </c>
      <c r="I509" s="32">
        <v>0</v>
      </c>
      <c r="J509" s="32">
        <v>0</v>
      </c>
      <c r="L509" s="51">
        <v>0</v>
      </c>
      <c r="M509">
        <v>0</v>
      </c>
      <c r="N509" s="51"/>
      <c r="O509" s="51"/>
    </row>
    <row r="510" spans="1:15" x14ac:dyDescent="0.5">
      <c r="A510" s="64" t="str">
        <f>IF(ISBLANK(Census!C281),(""),(INT(YEARFRAC(Census!C281,'Request Form'!$E$11,1))))</f>
        <v/>
      </c>
      <c r="B510" s="34" t="str">
        <f ca="1">IF(ISBLANK(Census!C281),(""),(INT(YEARFRAC(Census!C281,TODAY(),1))))</f>
        <v/>
      </c>
      <c r="C510" s="51" t="str">
        <v/>
      </c>
      <c r="D510" s="51"/>
      <c r="E510" s="51"/>
      <c r="F510" s="51">
        <v>0</v>
      </c>
      <c r="G510" s="32">
        <v>0</v>
      </c>
      <c r="H510" s="32">
        <v>0</v>
      </c>
      <c r="I510" s="32">
        <v>0</v>
      </c>
      <c r="J510" s="32">
        <v>0</v>
      </c>
      <c r="L510" s="51">
        <v>0</v>
      </c>
      <c r="M510">
        <v>0</v>
      </c>
      <c r="N510" s="51"/>
      <c r="O510" s="51"/>
    </row>
    <row r="511" spans="1:15" x14ac:dyDescent="0.5">
      <c r="A511" s="64" t="str">
        <f>IF(ISBLANK(Census!C282),(""),(INT(YEARFRAC(Census!C282,'Request Form'!$E$11,1))))</f>
        <v/>
      </c>
      <c r="B511" s="34" t="str">
        <f ca="1">IF(ISBLANK(Census!C282),(""),(INT(YEARFRAC(Census!C282,TODAY(),1))))</f>
        <v/>
      </c>
      <c r="C511" s="51" t="str">
        <v/>
      </c>
      <c r="D511" s="51"/>
      <c r="E511" s="51"/>
      <c r="F511" s="51">
        <v>0</v>
      </c>
      <c r="G511" s="32">
        <v>0</v>
      </c>
      <c r="H511" s="32">
        <v>0</v>
      </c>
      <c r="I511" s="32">
        <v>0</v>
      </c>
      <c r="J511" s="32">
        <v>0</v>
      </c>
      <c r="L511" s="51">
        <v>0</v>
      </c>
      <c r="M511">
        <v>0</v>
      </c>
      <c r="N511" s="51"/>
      <c r="O511" s="51"/>
    </row>
    <row r="512" spans="1:15" x14ac:dyDescent="0.5">
      <c r="A512" s="64" t="str">
        <f>IF(ISBLANK(Census!C283),(""),(INT(YEARFRAC(Census!C283,'Request Form'!$E$11,1))))</f>
        <v/>
      </c>
      <c r="B512" s="34" t="str">
        <f ca="1">IF(ISBLANK(Census!C283),(""),(INT(YEARFRAC(Census!C283,TODAY(),1))))</f>
        <v/>
      </c>
      <c r="C512" s="51" t="str">
        <v/>
      </c>
      <c r="D512" s="51"/>
      <c r="E512" s="51"/>
      <c r="F512" s="51">
        <v>0</v>
      </c>
      <c r="G512" s="32">
        <v>0</v>
      </c>
      <c r="H512" s="32">
        <v>0</v>
      </c>
      <c r="I512" s="32">
        <v>0</v>
      </c>
      <c r="J512" s="32">
        <v>0</v>
      </c>
      <c r="L512" s="51">
        <v>0</v>
      </c>
      <c r="M512">
        <v>0</v>
      </c>
      <c r="N512" s="51"/>
      <c r="O512" s="51"/>
    </row>
    <row r="513" spans="1:15" x14ac:dyDescent="0.5">
      <c r="A513" s="64" t="str">
        <f>IF(ISBLANK(Census!C284),(""),(INT(YEARFRAC(Census!C284,'Request Form'!$E$11,1))))</f>
        <v/>
      </c>
      <c r="B513" s="34" t="str">
        <f ca="1">IF(ISBLANK(Census!C284),(""),(INT(YEARFRAC(Census!C284,TODAY(),1))))</f>
        <v/>
      </c>
      <c r="C513" s="51" t="str">
        <v/>
      </c>
      <c r="D513" s="51"/>
      <c r="E513" s="51"/>
      <c r="F513" s="51">
        <v>0</v>
      </c>
      <c r="G513" s="32">
        <v>0</v>
      </c>
      <c r="H513" s="32">
        <v>0</v>
      </c>
      <c r="I513" s="32">
        <v>0</v>
      </c>
      <c r="J513" s="32">
        <v>0</v>
      </c>
      <c r="L513" s="51">
        <v>0</v>
      </c>
      <c r="M513">
        <v>0</v>
      </c>
      <c r="N513" s="51"/>
      <c r="O513" s="51"/>
    </row>
    <row r="514" spans="1:15" x14ac:dyDescent="0.5">
      <c r="A514" s="64" t="str">
        <f>IF(ISBLANK(Census!C285),(""),(INT(YEARFRAC(Census!C285,'Request Form'!$E$11,1))))</f>
        <v/>
      </c>
      <c r="B514" s="34" t="str">
        <f ca="1">IF(ISBLANK(Census!C285),(""),(INT(YEARFRAC(Census!C285,TODAY(),1))))</f>
        <v/>
      </c>
      <c r="C514" s="51" t="str">
        <v/>
      </c>
      <c r="D514" s="51"/>
      <c r="E514" s="51"/>
      <c r="F514" s="51">
        <v>0</v>
      </c>
      <c r="G514" s="32">
        <v>0</v>
      </c>
      <c r="H514" s="32">
        <v>0</v>
      </c>
      <c r="I514" s="32">
        <v>0</v>
      </c>
      <c r="J514" s="32">
        <v>0</v>
      </c>
      <c r="L514" s="51">
        <v>0</v>
      </c>
      <c r="M514">
        <v>0</v>
      </c>
      <c r="N514" s="51"/>
      <c r="O514" s="51"/>
    </row>
    <row r="515" spans="1:15" x14ac:dyDescent="0.5">
      <c r="A515" s="64" t="str">
        <f>IF(ISBLANK(Census!C286),(""),(INT(YEARFRAC(Census!C286,'Request Form'!$E$11,1))))</f>
        <v/>
      </c>
      <c r="B515" s="34" t="str">
        <f ca="1">IF(ISBLANK(Census!C286),(""),(INT(YEARFRAC(Census!C286,TODAY(),1))))</f>
        <v/>
      </c>
      <c r="C515" s="51" t="str">
        <v/>
      </c>
      <c r="D515" s="51"/>
      <c r="E515" s="51"/>
      <c r="F515" s="51">
        <v>0</v>
      </c>
      <c r="G515" s="32">
        <v>0</v>
      </c>
      <c r="H515" s="32">
        <v>0</v>
      </c>
      <c r="I515" s="32">
        <v>0</v>
      </c>
      <c r="J515" s="32">
        <v>0</v>
      </c>
      <c r="L515" s="51">
        <v>0</v>
      </c>
      <c r="M515">
        <v>0</v>
      </c>
      <c r="N515" s="51"/>
      <c r="O515" s="51"/>
    </row>
    <row r="516" spans="1:15" x14ac:dyDescent="0.5">
      <c r="A516" s="64" t="str">
        <f>IF(ISBLANK(Census!C287),(""),(INT(YEARFRAC(Census!C287,'Request Form'!$E$11,1))))</f>
        <v/>
      </c>
      <c r="B516" s="34" t="str">
        <f ca="1">IF(ISBLANK(Census!C287),(""),(INT(YEARFRAC(Census!C287,TODAY(),1))))</f>
        <v/>
      </c>
      <c r="C516" s="51" t="str">
        <v/>
      </c>
      <c r="D516" s="51"/>
      <c r="E516" s="51"/>
      <c r="F516" s="51">
        <v>0</v>
      </c>
      <c r="G516" s="32">
        <v>0</v>
      </c>
      <c r="H516" s="32">
        <v>0</v>
      </c>
      <c r="I516" s="32">
        <v>0</v>
      </c>
      <c r="J516" s="32">
        <v>0</v>
      </c>
      <c r="L516" s="51">
        <v>0</v>
      </c>
      <c r="M516">
        <v>0</v>
      </c>
      <c r="N516" s="51"/>
      <c r="O516" s="51"/>
    </row>
    <row r="517" spans="1:15" x14ac:dyDescent="0.5">
      <c r="A517" s="64" t="str">
        <f>IF(ISBLANK(Census!C288),(""),(INT(YEARFRAC(Census!C288,'Request Form'!$E$11,1))))</f>
        <v/>
      </c>
      <c r="B517" s="34" t="str">
        <f ca="1">IF(ISBLANK(Census!C288),(""),(INT(YEARFRAC(Census!C288,TODAY(),1))))</f>
        <v/>
      </c>
      <c r="C517" s="51" t="str">
        <v/>
      </c>
      <c r="D517" s="51"/>
      <c r="E517" s="51"/>
      <c r="F517" s="51">
        <v>0</v>
      </c>
      <c r="G517" s="32">
        <v>0</v>
      </c>
      <c r="H517" s="32">
        <v>0</v>
      </c>
      <c r="I517" s="32">
        <v>0</v>
      </c>
      <c r="J517" s="32">
        <v>0</v>
      </c>
      <c r="L517" s="51">
        <v>0</v>
      </c>
      <c r="M517">
        <v>0</v>
      </c>
      <c r="N517" s="51"/>
      <c r="O517" s="51"/>
    </row>
    <row r="518" spans="1:15" x14ac:dyDescent="0.5">
      <c r="A518" s="64" t="str">
        <f>IF(ISBLANK(Census!C289),(""),(INT(YEARFRAC(Census!C289,'Request Form'!$E$11,1))))</f>
        <v/>
      </c>
      <c r="B518" s="34" t="str">
        <f ca="1">IF(ISBLANK(Census!C289),(""),(INT(YEARFRAC(Census!C289,TODAY(),1))))</f>
        <v/>
      </c>
      <c r="C518" s="51" t="str">
        <v/>
      </c>
      <c r="D518" s="51"/>
      <c r="E518" s="51"/>
      <c r="F518" s="51">
        <v>0</v>
      </c>
      <c r="G518" s="32">
        <v>0</v>
      </c>
      <c r="H518" s="32">
        <v>0</v>
      </c>
      <c r="I518" s="32">
        <v>0</v>
      </c>
      <c r="J518" s="32">
        <v>0</v>
      </c>
      <c r="L518" s="51">
        <v>0</v>
      </c>
      <c r="M518">
        <v>0</v>
      </c>
      <c r="N518" s="51"/>
      <c r="O518" s="51"/>
    </row>
    <row r="519" spans="1:15" x14ac:dyDescent="0.5">
      <c r="A519" s="64" t="str">
        <f>IF(ISBLANK(Census!C290),(""),(INT(YEARFRAC(Census!C290,'Request Form'!$E$11,1))))</f>
        <v/>
      </c>
      <c r="B519" s="34" t="str">
        <f ca="1">IF(ISBLANK(Census!C290),(""),(INT(YEARFRAC(Census!C290,TODAY(),1))))</f>
        <v/>
      </c>
      <c r="C519" s="51" t="str">
        <v/>
      </c>
      <c r="D519" s="51"/>
      <c r="E519" s="51"/>
      <c r="F519" s="51">
        <v>0</v>
      </c>
      <c r="G519" s="32">
        <v>0</v>
      </c>
      <c r="H519" s="32">
        <v>0</v>
      </c>
      <c r="I519" s="32">
        <v>0</v>
      </c>
      <c r="J519" s="32">
        <v>0</v>
      </c>
      <c r="L519" s="51">
        <v>0</v>
      </c>
      <c r="M519">
        <v>0</v>
      </c>
      <c r="N519" s="51"/>
      <c r="O519" s="51"/>
    </row>
    <row r="520" spans="1:15" x14ac:dyDescent="0.5">
      <c r="A520" s="64" t="str">
        <f>IF(ISBLANK(Census!C291),(""),(INT(YEARFRAC(Census!C291,'Request Form'!$E$11,1))))</f>
        <v/>
      </c>
      <c r="B520" s="34" t="str">
        <f ca="1">IF(ISBLANK(Census!C291),(""),(INT(YEARFRAC(Census!C291,TODAY(),1))))</f>
        <v/>
      </c>
      <c r="C520" s="51" t="str">
        <v/>
      </c>
      <c r="D520" s="51"/>
      <c r="E520" s="51"/>
      <c r="F520" s="51">
        <v>0</v>
      </c>
      <c r="G520" s="32">
        <v>0</v>
      </c>
      <c r="H520" s="32">
        <v>0</v>
      </c>
      <c r="I520" s="32">
        <v>0</v>
      </c>
      <c r="J520" s="32">
        <v>0</v>
      </c>
      <c r="L520" s="51">
        <v>0</v>
      </c>
      <c r="M520">
        <v>0</v>
      </c>
      <c r="N520" s="51"/>
      <c r="O520" s="51"/>
    </row>
    <row r="521" spans="1:15" x14ac:dyDescent="0.5">
      <c r="A521" s="64" t="str">
        <f>IF(ISBLANK(Census!C292),(""),(INT(YEARFRAC(Census!C292,'Request Form'!$E$11,1))))</f>
        <v/>
      </c>
      <c r="B521" s="34" t="str">
        <f ca="1">IF(ISBLANK(Census!C292),(""),(INT(YEARFRAC(Census!C292,TODAY(),1))))</f>
        <v/>
      </c>
      <c r="C521" s="51" t="str">
        <v/>
      </c>
      <c r="D521" s="51"/>
      <c r="E521" s="51"/>
      <c r="F521" s="51">
        <v>0</v>
      </c>
      <c r="G521" s="32">
        <v>0</v>
      </c>
      <c r="H521" s="32">
        <v>0</v>
      </c>
      <c r="I521" s="32">
        <v>0</v>
      </c>
      <c r="J521" s="32">
        <v>0</v>
      </c>
      <c r="L521" s="51">
        <v>0</v>
      </c>
      <c r="M521">
        <v>0</v>
      </c>
      <c r="N521" s="51"/>
      <c r="O521" s="51"/>
    </row>
    <row r="522" spans="1:15" x14ac:dyDescent="0.5">
      <c r="A522" s="64" t="str">
        <f>IF(ISBLANK(Census!C293),(""),(INT(YEARFRAC(Census!C293,'Request Form'!$E$11,1))))</f>
        <v/>
      </c>
      <c r="B522" s="34" t="str">
        <f ca="1">IF(ISBLANK(Census!C293),(""),(INT(YEARFRAC(Census!C293,TODAY(),1))))</f>
        <v/>
      </c>
      <c r="C522" s="51" t="str">
        <v/>
      </c>
      <c r="D522" s="51"/>
      <c r="E522" s="51"/>
      <c r="F522" s="51">
        <v>0</v>
      </c>
      <c r="G522" s="32">
        <v>0</v>
      </c>
      <c r="H522" s="32">
        <v>0</v>
      </c>
      <c r="I522" s="32">
        <v>0</v>
      </c>
      <c r="J522" s="32">
        <v>0</v>
      </c>
      <c r="L522" s="51">
        <v>0</v>
      </c>
      <c r="M522">
        <v>0</v>
      </c>
      <c r="N522" s="51"/>
      <c r="O522" s="51"/>
    </row>
    <row r="523" spans="1:15" x14ac:dyDescent="0.5">
      <c r="A523" s="64" t="str">
        <f>IF(ISBLANK(Census!C294),(""),(INT(YEARFRAC(Census!C294,'Request Form'!$E$11,1))))</f>
        <v/>
      </c>
      <c r="B523" s="34" t="str">
        <f ca="1">IF(ISBLANK(Census!C294),(""),(INT(YEARFRAC(Census!C294,TODAY(),1))))</f>
        <v/>
      </c>
      <c r="C523" s="51" t="str">
        <v/>
      </c>
      <c r="D523" s="51"/>
      <c r="E523" s="51"/>
      <c r="F523" s="51">
        <v>0</v>
      </c>
      <c r="G523" s="32">
        <v>0</v>
      </c>
      <c r="H523" s="32">
        <v>0</v>
      </c>
      <c r="I523" s="32">
        <v>0</v>
      </c>
      <c r="J523" s="32">
        <v>0</v>
      </c>
      <c r="L523" s="51">
        <v>0</v>
      </c>
      <c r="M523">
        <v>0</v>
      </c>
      <c r="N523" s="51"/>
      <c r="O523" s="51"/>
    </row>
    <row r="524" spans="1:15" x14ac:dyDescent="0.5">
      <c r="A524" s="64" t="str">
        <f>IF(ISBLANK(Census!C295),(""),(INT(YEARFRAC(Census!C295,'Request Form'!$E$11,1))))</f>
        <v/>
      </c>
      <c r="B524" s="34" t="str">
        <f ca="1">IF(ISBLANK(Census!C295),(""),(INT(YEARFRAC(Census!C295,TODAY(),1))))</f>
        <v/>
      </c>
      <c r="C524" s="51" t="str">
        <v/>
      </c>
      <c r="D524" s="51"/>
      <c r="E524" s="51"/>
      <c r="F524" s="51">
        <v>0</v>
      </c>
      <c r="G524" s="32">
        <v>0</v>
      </c>
      <c r="H524" s="32">
        <v>0</v>
      </c>
      <c r="I524" s="32">
        <v>0</v>
      </c>
      <c r="J524" s="32">
        <v>0</v>
      </c>
      <c r="L524" s="51">
        <v>0</v>
      </c>
      <c r="M524">
        <v>0</v>
      </c>
      <c r="N524" s="51"/>
      <c r="O524" s="51"/>
    </row>
    <row r="525" spans="1:15" x14ac:dyDescent="0.5">
      <c r="A525" s="64" t="str">
        <f>IF(ISBLANK(Census!C296),(""),(INT(YEARFRAC(Census!C296,'Request Form'!$E$11,1))))</f>
        <v/>
      </c>
      <c r="B525" s="34" t="str">
        <f ca="1">IF(ISBLANK(Census!C296),(""),(INT(YEARFRAC(Census!C296,TODAY(),1))))</f>
        <v/>
      </c>
      <c r="C525" s="51" t="str">
        <v/>
      </c>
      <c r="D525" s="51"/>
      <c r="E525" s="51"/>
      <c r="F525" s="51">
        <v>0</v>
      </c>
      <c r="G525" s="32">
        <v>0</v>
      </c>
      <c r="H525" s="32">
        <v>0</v>
      </c>
      <c r="I525" s="32">
        <v>0</v>
      </c>
      <c r="J525" s="32">
        <v>0</v>
      </c>
      <c r="L525" s="51">
        <v>0</v>
      </c>
      <c r="M525">
        <v>0</v>
      </c>
      <c r="N525" s="51"/>
      <c r="O525" s="51"/>
    </row>
    <row r="526" spans="1:15" x14ac:dyDescent="0.5">
      <c r="A526" s="64" t="str">
        <f>IF(ISBLANK(Census!C297),(""),(INT(YEARFRAC(Census!C297,'Request Form'!$E$11,1))))</f>
        <v/>
      </c>
      <c r="B526" s="34" t="str">
        <f ca="1">IF(ISBLANK(Census!C297),(""),(INT(YEARFRAC(Census!C297,TODAY(),1))))</f>
        <v/>
      </c>
      <c r="C526" s="51" t="str">
        <v/>
      </c>
      <c r="D526" s="51"/>
      <c r="E526" s="51"/>
      <c r="F526" s="51">
        <v>0</v>
      </c>
      <c r="G526" s="32">
        <v>0</v>
      </c>
      <c r="H526" s="32">
        <v>0</v>
      </c>
      <c r="I526" s="32">
        <v>0</v>
      </c>
      <c r="J526" s="32">
        <v>0</v>
      </c>
      <c r="L526" s="51">
        <v>0</v>
      </c>
      <c r="M526">
        <v>0</v>
      </c>
      <c r="N526" s="51"/>
      <c r="O526" s="51"/>
    </row>
    <row r="527" spans="1:15" x14ac:dyDescent="0.5">
      <c r="A527" s="64" t="str">
        <f>IF(ISBLANK(Census!C298),(""),(INT(YEARFRAC(Census!C298,'Request Form'!$E$11,1))))</f>
        <v/>
      </c>
      <c r="B527" s="34" t="str">
        <f ca="1">IF(ISBLANK(Census!C298),(""),(INT(YEARFRAC(Census!C298,TODAY(),1))))</f>
        <v/>
      </c>
      <c r="C527" s="51" t="str">
        <v/>
      </c>
      <c r="D527" s="51"/>
      <c r="E527" s="51"/>
      <c r="F527" s="51">
        <v>0</v>
      </c>
      <c r="G527" s="32">
        <v>0</v>
      </c>
      <c r="H527" s="32">
        <v>0</v>
      </c>
      <c r="I527" s="32">
        <v>0</v>
      </c>
      <c r="J527" s="32">
        <v>0</v>
      </c>
      <c r="L527" s="51">
        <v>0</v>
      </c>
      <c r="M527">
        <v>0</v>
      </c>
      <c r="N527" s="51"/>
      <c r="O527" s="51"/>
    </row>
    <row r="528" spans="1:15" x14ac:dyDescent="0.5">
      <c r="A528" s="64" t="str">
        <f>IF(ISBLANK(Census!C299),(""),(INT(YEARFRAC(Census!C299,'Request Form'!$E$11,1))))</f>
        <v/>
      </c>
      <c r="B528" s="34" t="str">
        <f ca="1">IF(ISBLANK(Census!C299),(""),(INT(YEARFRAC(Census!C299,TODAY(),1))))</f>
        <v/>
      </c>
      <c r="C528" s="51" t="str">
        <v/>
      </c>
      <c r="D528" s="51"/>
      <c r="E528" s="51"/>
      <c r="F528" s="51">
        <v>0</v>
      </c>
      <c r="G528" s="32">
        <v>0</v>
      </c>
      <c r="H528" s="32">
        <v>0</v>
      </c>
      <c r="I528" s="32">
        <v>0</v>
      </c>
      <c r="J528" s="32">
        <v>0</v>
      </c>
      <c r="L528" s="51">
        <v>0</v>
      </c>
      <c r="M528">
        <v>0</v>
      </c>
      <c r="N528" s="51"/>
      <c r="O528" s="51"/>
    </row>
    <row r="529" spans="1:15" x14ac:dyDescent="0.5">
      <c r="A529" s="64" t="str">
        <f>IF(ISBLANK(Census!C300),(""),(INT(YEARFRAC(Census!C300,'Request Form'!$E$11,1))))</f>
        <v/>
      </c>
      <c r="B529" s="34" t="str">
        <f ca="1">IF(ISBLANK(Census!C300),(""),(INT(YEARFRAC(Census!C300,TODAY(),1))))</f>
        <v/>
      </c>
      <c r="C529" s="51" t="str">
        <v/>
      </c>
      <c r="D529" s="51"/>
      <c r="E529" s="51"/>
      <c r="F529" s="51">
        <v>0</v>
      </c>
      <c r="G529" s="32">
        <v>0</v>
      </c>
      <c r="H529" s="32">
        <v>0</v>
      </c>
      <c r="I529" s="32">
        <v>0</v>
      </c>
      <c r="J529" s="32">
        <v>0</v>
      </c>
      <c r="L529" s="51">
        <v>0</v>
      </c>
      <c r="M529">
        <v>0</v>
      </c>
      <c r="N529" s="51"/>
      <c r="O529" s="51"/>
    </row>
    <row r="530" spans="1:15" x14ac:dyDescent="0.5">
      <c r="A530" s="64" t="str">
        <f>IF(ISBLANK(Census!C301),(""),(INT(YEARFRAC(Census!C301,'Request Form'!$E$11,1))))</f>
        <v/>
      </c>
      <c r="B530" s="34" t="str">
        <f ca="1">IF(ISBLANK(Census!C301),(""),(INT(YEARFRAC(Census!C301,TODAY(),1))))</f>
        <v/>
      </c>
      <c r="C530" s="51" t="str">
        <v/>
      </c>
      <c r="D530" s="51"/>
      <c r="E530" s="51"/>
      <c r="F530" s="51">
        <v>0</v>
      </c>
      <c r="G530" s="32">
        <v>0</v>
      </c>
      <c r="H530" s="32">
        <v>0</v>
      </c>
      <c r="I530" s="32">
        <v>0</v>
      </c>
      <c r="J530" s="32">
        <v>0</v>
      </c>
      <c r="L530" s="51">
        <v>0</v>
      </c>
      <c r="M530">
        <v>0</v>
      </c>
      <c r="N530" s="51"/>
      <c r="O530" s="51"/>
    </row>
    <row r="531" spans="1:15" x14ac:dyDescent="0.5">
      <c r="A531" s="64" t="str">
        <f>IF(ISBLANK(Census!C302),(""),(INT(YEARFRAC(Census!C302,'Request Form'!$E$11,1))))</f>
        <v/>
      </c>
      <c r="B531" s="34" t="str">
        <f ca="1">IF(ISBLANK(Census!C302),(""),(INT(YEARFRAC(Census!C302,TODAY(),1))))</f>
        <v/>
      </c>
      <c r="C531" s="51" t="str">
        <v/>
      </c>
      <c r="D531" s="51"/>
      <c r="E531" s="51"/>
      <c r="F531" s="51">
        <v>0</v>
      </c>
      <c r="G531" s="32">
        <v>0</v>
      </c>
      <c r="H531" s="32">
        <v>0</v>
      </c>
      <c r="I531" s="32">
        <v>0</v>
      </c>
      <c r="J531" s="32">
        <v>0</v>
      </c>
      <c r="L531" s="51">
        <v>0</v>
      </c>
      <c r="M531">
        <v>0</v>
      </c>
      <c r="N531" s="51"/>
      <c r="O531" s="51"/>
    </row>
    <row r="532" spans="1:15" x14ac:dyDescent="0.5">
      <c r="A532" s="64" t="str">
        <f>IF(ISBLANK(Census!C303),(""),(INT(YEARFRAC(Census!C303,'Request Form'!$E$11,1))))</f>
        <v/>
      </c>
      <c r="B532" s="34" t="str">
        <f ca="1">IF(ISBLANK(Census!C303),(""),(INT(YEARFRAC(Census!C303,TODAY(),1))))</f>
        <v/>
      </c>
      <c r="C532" s="51" t="str">
        <v/>
      </c>
      <c r="D532" s="51"/>
      <c r="E532" s="51"/>
      <c r="F532" s="51">
        <v>0</v>
      </c>
      <c r="G532" s="32">
        <v>0</v>
      </c>
      <c r="H532" s="32">
        <v>0</v>
      </c>
      <c r="I532" s="32">
        <v>0</v>
      </c>
      <c r="J532" s="32">
        <v>0</v>
      </c>
      <c r="L532" s="51">
        <v>0</v>
      </c>
      <c r="M532">
        <v>0</v>
      </c>
      <c r="N532" s="51"/>
      <c r="O532" s="51"/>
    </row>
    <row r="533" spans="1:15" x14ac:dyDescent="0.5">
      <c r="A533" s="64" t="str">
        <f>IF(ISBLANK(Census!C304),(""),(INT(YEARFRAC(Census!C304,'Request Form'!$E$11,1))))</f>
        <v/>
      </c>
      <c r="B533" s="34" t="str">
        <f ca="1">IF(ISBLANK(Census!C304),(""),(INT(YEARFRAC(Census!C304,TODAY(),1))))</f>
        <v/>
      </c>
      <c r="C533" s="51" t="str">
        <v/>
      </c>
      <c r="D533" s="51"/>
      <c r="E533" s="51"/>
      <c r="F533" s="51">
        <v>0</v>
      </c>
      <c r="G533" s="32">
        <v>0</v>
      </c>
      <c r="H533" s="32">
        <v>0</v>
      </c>
      <c r="I533" s="32">
        <v>0</v>
      </c>
      <c r="J533" s="32">
        <v>0</v>
      </c>
      <c r="L533" s="51">
        <v>0</v>
      </c>
      <c r="M533">
        <v>0</v>
      </c>
      <c r="N533" s="51"/>
      <c r="O533" s="51"/>
    </row>
    <row r="534" spans="1:15" x14ac:dyDescent="0.5">
      <c r="A534" s="64" t="str">
        <f>IF(ISBLANK(Census!C305),(""),(INT(YEARFRAC(Census!C305,'Request Form'!$E$11,1))))</f>
        <v/>
      </c>
      <c r="B534" s="34" t="str">
        <f ca="1">IF(ISBLANK(Census!C305),(""),(INT(YEARFRAC(Census!C305,TODAY(),1))))</f>
        <v/>
      </c>
      <c r="C534" s="51" t="str">
        <v/>
      </c>
      <c r="D534" s="51"/>
      <c r="E534" s="51"/>
      <c r="F534" s="51">
        <v>0</v>
      </c>
      <c r="G534" s="32">
        <v>0</v>
      </c>
      <c r="H534" s="32">
        <v>0</v>
      </c>
      <c r="I534" s="32">
        <v>0</v>
      </c>
      <c r="J534" s="32">
        <v>0</v>
      </c>
      <c r="L534" s="51">
        <v>0</v>
      </c>
      <c r="M534">
        <v>0</v>
      </c>
      <c r="N534" s="51"/>
      <c r="O534" s="51"/>
    </row>
    <row r="535" spans="1:15" x14ac:dyDescent="0.5">
      <c r="A535" s="64" t="str">
        <f>IF(ISBLANK(Census!C306),(""),(INT(YEARFRAC(Census!C306,'Request Form'!$E$11,1))))</f>
        <v/>
      </c>
      <c r="B535" s="34" t="str">
        <f ca="1">IF(ISBLANK(Census!C306),(""),(INT(YEARFRAC(Census!C306,TODAY(),1))))</f>
        <v/>
      </c>
      <c r="C535" s="51" t="str">
        <v/>
      </c>
      <c r="D535" s="51"/>
      <c r="E535" s="51"/>
      <c r="F535" s="51">
        <v>0</v>
      </c>
      <c r="G535" s="32">
        <v>0</v>
      </c>
      <c r="H535" s="32">
        <v>0</v>
      </c>
      <c r="I535" s="32">
        <v>0</v>
      </c>
      <c r="J535" s="32">
        <v>0</v>
      </c>
      <c r="L535" s="51">
        <v>0</v>
      </c>
      <c r="M535">
        <v>0</v>
      </c>
      <c r="N535" s="51"/>
      <c r="O535" s="51"/>
    </row>
    <row r="536" spans="1:15" x14ac:dyDescent="0.5">
      <c r="A536" s="64" t="str">
        <f>IF(ISBLANK(Census!C307),(""),(INT(YEARFRAC(Census!C307,'Request Form'!$E$11,1))))</f>
        <v/>
      </c>
      <c r="B536" s="34" t="str">
        <f ca="1">IF(ISBLANK(Census!C307),(""),(INT(YEARFRAC(Census!C307,TODAY(),1))))</f>
        <v/>
      </c>
      <c r="C536" s="51" t="str">
        <v/>
      </c>
      <c r="D536" s="51"/>
      <c r="E536" s="51"/>
      <c r="F536" s="51">
        <v>0</v>
      </c>
      <c r="G536" s="32">
        <v>0</v>
      </c>
      <c r="H536" s="32">
        <v>0</v>
      </c>
      <c r="I536" s="32">
        <v>0</v>
      </c>
      <c r="J536" s="32">
        <v>0</v>
      </c>
      <c r="L536" s="51">
        <v>0</v>
      </c>
      <c r="M536">
        <v>0</v>
      </c>
      <c r="N536" s="51"/>
      <c r="O536" s="51"/>
    </row>
    <row r="537" spans="1:15" x14ac:dyDescent="0.5">
      <c r="A537" s="64" t="str">
        <f>IF(ISBLANK(Census!C308),(""),(INT(YEARFRAC(Census!C308,'Request Form'!$E$11,1))))</f>
        <v/>
      </c>
      <c r="B537" s="34" t="str">
        <f ca="1">IF(ISBLANK(Census!C308),(""),(INT(YEARFRAC(Census!C308,TODAY(),1))))</f>
        <v/>
      </c>
      <c r="C537" s="51" t="str">
        <v/>
      </c>
      <c r="D537" s="51"/>
      <c r="E537" s="51"/>
      <c r="F537" s="51">
        <v>0</v>
      </c>
      <c r="G537" s="32">
        <v>0</v>
      </c>
      <c r="H537" s="32">
        <v>0</v>
      </c>
      <c r="I537" s="32">
        <v>0</v>
      </c>
      <c r="J537" s="32">
        <v>0</v>
      </c>
      <c r="L537" s="51">
        <v>0</v>
      </c>
      <c r="M537">
        <v>0</v>
      </c>
      <c r="N537" s="51"/>
      <c r="O537" s="51"/>
    </row>
    <row r="538" spans="1:15" x14ac:dyDescent="0.5">
      <c r="A538" s="64" t="str">
        <f>IF(ISBLANK(Census!C309),(""),(INT(YEARFRAC(Census!C309,'Request Form'!$E$11,1))))</f>
        <v/>
      </c>
      <c r="B538" s="34" t="str">
        <f ca="1">IF(ISBLANK(Census!C309),(""),(INT(YEARFRAC(Census!C309,TODAY(),1))))</f>
        <v/>
      </c>
      <c r="C538" s="51" t="str">
        <v/>
      </c>
      <c r="D538" s="51"/>
      <c r="E538" s="51"/>
      <c r="F538" s="51">
        <v>0</v>
      </c>
      <c r="G538" s="32">
        <v>0</v>
      </c>
      <c r="H538" s="32">
        <v>0</v>
      </c>
      <c r="I538" s="32">
        <v>0</v>
      </c>
      <c r="J538" s="32">
        <v>0</v>
      </c>
      <c r="L538" s="51">
        <v>0</v>
      </c>
      <c r="M538">
        <v>0</v>
      </c>
      <c r="N538" s="51"/>
      <c r="O538" s="51"/>
    </row>
    <row r="539" spans="1:15" x14ac:dyDescent="0.5">
      <c r="A539" s="64" t="str">
        <f>IF(ISBLANK(Census!C310),(""),(INT(YEARFRAC(Census!C310,'Request Form'!$E$11,1))))</f>
        <v/>
      </c>
      <c r="B539" s="34" t="str">
        <f ca="1">IF(ISBLANK(Census!C310),(""),(INT(YEARFRAC(Census!C310,TODAY(),1))))</f>
        <v/>
      </c>
      <c r="C539" s="51" t="str">
        <v/>
      </c>
      <c r="D539" s="51"/>
      <c r="E539" s="51"/>
      <c r="F539" s="51">
        <v>0</v>
      </c>
      <c r="G539" s="32">
        <v>0</v>
      </c>
      <c r="H539" s="32">
        <v>0</v>
      </c>
      <c r="I539" s="32">
        <v>0</v>
      </c>
      <c r="J539" s="32">
        <v>0</v>
      </c>
      <c r="L539" s="51">
        <v>0</v>
      </c>
      <c r="M539">
        <v>0</v>
      </c>
      <c r="N539" s="51"/>
      <c r="O539" s="51"/>
    </row>
    <row r="540" spans="1:15" x14ac:dyDescent="0.5">
      <c r="A540" s="64" t="str">
        <f>IF(ISBLANK(Census!C311),(""),(INT(YEARFRAC(Census!C311,'Request Form'!$E$11,1))))</f>
        <v/>
      </c>
      <c r="B540" s="34" t="str">
        <f ca="1">IF(ISBLANK(Census!C311),(""),(INT(YEARFRAC(Census!C311,TODAY(),1))))</f>
        <v/>
      </c>
      <c r="C540" s="51" t="str">
        <v/>
      </c>
      <c r="D540" s="51"/>
      <c r="E540" s="51"/>
      <c r="F540" s="51">
        <v>0</v>
      </c>
      <c r="G540" s="32">
        <v>0</v>
      </c>
      <c r="H540" s="32">
        <v>0</v>
      </c>
      <c r="I540" s="32">
        <v>0</v>
      </c>
      <c r="J540" s="32">
        <v>0</v>
      </c>
      <c r="L540" s="51">
        <v>0</v>
      </c>
      <c r="M540">
        <v>0</v>
      </c>
      <c r="N540" s="51"/>
      <c r="O540" s="51"/>
    </row>
    <row r="541" spans="1:15" x14ac:dyDescent="0.5">
      <c r="A541" s="64" t="str">
        <f>IF(ISBLANK(Census!C312),(""),(INT(YEARFRAC(Census!C312,'Request Form'!$E$11,1))))</f>
        <v/>
      </c>
      <c r="B541" s="34" t="str">
        <f ca="1">IF(ISBLANK(Census!C312),(""),(INT(YEARFRAC(Census!C312,TODAY(),1))))</f>
        <v/>
      </c>
      <c r="C541" s="51" t="str">
        <v/>
      </c>
      <c r="D541" s="51"/>
      <c r="E541" s="51"/>
      <c r="F541" s="51">
        <v>0</v>
      </c>
      <c r="G541" s="32">
        <v>0</v>
      </c>
      <c r="H541" s="32">
        <v>0</v>
      </c>
      <c r="I541" s="32">
        <v>0</v>
      </c>
      <c r="J541" s="32">
        <v>0</v>
      </c>
      <c r="L541" s="51">
        <v>0</v>
      </c>
      <c r="M541">
        <v>0</v>
      </c>
      <c r="N541" s="51"/>
      <c r="O541" s="51"/>
    </row>
    <row r="542" spans="1:15" x14ac:dyDescent="0.5">
      <c r="A542" s="64" t="str">
        <f>IF(ISBLANK(Census!C313),(""),(INT(YEARFRAC(Census!C313,'Request Form'!$E$11,1))))</f>
        <v/>
      </c>
      <c r="B542" s="34" t="str">
        <f ca="1">IF(ISBLANK(Census!C313),(""),(INT(YEARFRAC(Census!C313,TODAY(),1))))</f>
        <v/>
      </c>
      <c r="C542" s="51" t="str">
        <v/>
      </c>
      <c r="D542" s="51"/>
      <c r="E542" s="51"/>
      <c r="F542" s="51">
        <v>0</v>
      </c>
      <c r="G542" s="32">
        <v>0</v>
      </c>
      <c r="H542" s="32">
        <v>0</v>
      </c>
      <c r="I542" s="32">
        <v>0</v>
      </c>
      <c r="J542" s="32">
        <v>0</v>
      </c>
      <c r="L542" s="51">
        <v>0</v>
      </c>
      <c r="M542">
        <v>0</v>
      </c>
      <c r="N542" s="51"/>
      <c r="O542" s="51"/>
    </row>
    <row r="543" spans="1:15" x14ac:dyDescent="0.5">
      <c r="A543" s="64" t="str">
        <f>IF(ISBLANK(Census!C314),(""),(INT(YEARFRAC(Census!C314,'Request Form'!$E$11,1))))</f>
        <v/>
      </c>
      <c r="B543" s="34" t="str">
        <f ca="1">IF(ISBLANK(Census!C314),(""),(INT(YEARFRAC(Census!C314,TODAY(),1))))</f>
        <v/>
      </c>
      <c r="C543" s="51" t="str">
        <v/>
      </c>
      <c r="D543" s="51"/>
      <c r="E543" s="51"/>
      <c r="F543" s="51">
        <v>0</v>
      </c>
      <c r="G543" s="32">
        <v>0</v>
      </c>
      <c r="H543" s="32">
        <v>0</v>
      </c>
      <c r="I543" s="32">
        <v>0</v>
      </c>
      <c r="J543" s="32">
        <v>0</v>
      </c>
      <c r="L543" s="51">
        <v>0</v>
      </c>
      <c r="M543">
        <v>0</v>
      </c>
      <c r="N543" s="51"/>
      <c r="O543" s="51"/>
    </row>
    <row r="544" spans="1:15" x14ac:dyDescent="0.5">
      <c r="A544" s="64" t="str">
        <f>IF(ISBLANK(Census!C315),(""),(INT(YEARFRAC(Census!C315,'Request Form'!$E$11,1))))</f>
        <v/>
      </c>
      <c r="B544" s="34" t="str">
        <f ca="1">IF(ISBLANK(Census!C315),(""),(INT(YEARFRAC(Census!C315,TODAY(),1))))</f>
        <v/>
      </c>
      <c r="C544" s="51" t="str">
        <v/>
      </c>
      <c r="D544" s="51"/>
      <c r="E544" s="51"/>
      <c r="F544" s="51">
        <v>0</v>
      </c>
      <c r="G544" s="32">
        <v>0</v>
      </c>
      <c r="H544" s="32">
        <v>0</v>
      </c>
      <c r="I544" s="32">
        <v>0</v>
      </c>
      <c r="J544" s="32">
        <v>0</v>
      </c>
      <c r="L544" s="51">
        <v>0</v>
      </c>
      <c r="M544">
        <v>0</v>
      </c>
      <c r="N544" s="51"/>
      <c r="O544" s="51"/>
    </row>
    <row r="545" spans="1:15" x14ac:dyDescent="0.5">
      <c r="A545" s="64" t="str">
        <f>IF(ISBLANK(Census!C316),(""),(INT(YEARFRAC(Census!C316,'Request Form'!$E$11,1))))</f>
        <v/>
      </c>
      <c r="B545" s="34" t="str">
        <f ca="1">IF(ISBLANK(Census!C316),(""),(INT(YEARFRAC(Census!C316,TODAY(),1))))</f>
        <v/>
      </c>
      <c r="C545" s="51" t="str">
        <v/>
      </c>
      <c r="D545" s="51"/>
      <c r="E545" s="51"/>
      <c r="F545" s="51">
        <v>0</v>
      </c>
      <c r="G545" s="32">
        <v>0</v>
      </c>
      <c r="H545" s="32">
        <v>0</v>
      </c>
      <c r="I545" s="32">
        <v>0</v>
      </c>
      <c r="J545" s="32">
        <v>0</v>
      </c>
      <c r="L545" s="51">
        <v>0</v>
      </c>
      <c r="M545">
        <v>0</v>
      </c>
      <c r="N545" s="51"/>
      <c r="O545" s="51"/>
    </row>
    <row r="546" spans="1:15" x14ac:dyDescent="0.5">
      <c r="A546" s="64" t="str">
        <f>IF(ISBLANK(Census!C317),(""),(INT(YEARFRAC(Census!C317,'Request Form'!$E$11,1))))</f>
        <v/>
      </c>
      <c r="B546" s="34" t="str">
        <f ca="1">IF(ISBLANK(Census!C317),(""),(INT(YEARFRAC(Census!C317,TODAY(),1))))</f>
        <v/>
      </c>
      <c r="C546" s="51" t="str">
        <v/>
      </c>
      <c r="D546" s="51"/>
      <c r="E546" s="51"/>
      <c r="F546" s="51">
        <v>0</v>
      </c>
      <c r="G546" s="32">
        <v>0</v>
      </c>
      <c r="H546" s="32">
        <v>0</v>
      </c>
      <c r="I546" s="32">
        <v>0</v>
      </c>
      <c r="J546" s="32">
        <v>0</v>
      </c>
      <c r="L546" s="51">
        <v>0</v>
      </c>
      <c r="M546">
        <v>0</v>
      </c>
      <c r="N546" s="51"/>
      <c r="O546" s="51"/>
    </row>
    <row r="547" spans="1:15" x14ac:dyDescent="0.5">
      <c r="A547" s="64" t="str">
        <f>IF(ISBLANK(Census!C318),(""),(INT(YEARFRAC(Census!C318,'Request Form'!$E$11,1))))</f>
        <v/>
      </c>
      <c r="B547" s="34" t="str">
        <f ca="1">IF(ISBLANK(Census!C318),(""),(INT(YEARFRAC(Census!C318,TODAY(),1))))</f>
        <v/>
      </c>
      <c r="C547" s="51" t="str">
        <v/>
      </c>
      <c r="D547" s="51"/>
      <c r="E547" s="51"/>
      <c r="F547" s="51">
        <v>0</v>
      </c>
      <c r="G547" s="32">
        <v>0</v>
      </c>
      <c r="H547" s="32">
        <v>0</v>
      </c>
      <c r="I547" s="32">
        <v>0</v>
      </c>
      <c r="J547" s="32">
        <v>0</v>
      </c>
      <c r="L547" s="51">
        <v>0</v>
      </c>
      <c r="M547">
        <v>0</v>
      </c>
      <c r="N547" s="51"/>
      <c r="O547" s="51"/>
    </row>
    <row r="548" spans="1:15" x14ac:dyDescent="0.5">
      <c r="A548" s="64" t="str">
        <f>IF(ISBLANK(Census!C319),(""),(INT(YEARFRAC(Census!C319,'Request Form'!$E$11,1))))</f>
        <v/>
      </c>
      <c r="B548" s="34" t="str">
        <f ca="1">IF(ISBLANK(Census!C319),(""),(INT(YEARFRAC(Census!C319,TODAY(),1))))</f>
        <v/>
      </c>
      <c r="C548" s="51" t="str">
        <v/>
      </c>
      <c r="D548" s="51"/>
      <c r="E548" s="51"/>
      <c r="F548" s="51">
        <v>0</v>
      </c>
      <c r="G548" s="32">
        <v>0</v>
      </c>
      <c r="H548" s="32">
        <v>0</v>
      </c>
      <c r="I548" s="32">
        <v>0</v>
      </c>
      <c r="J548" s="32">
        <v>0</v>
      </c>
      <c r="L548" s="51">
        <v>0</v>
      </c>
      <c r="M548">
        <v>0</v>
      </c>
      <c r="N548" s="51"/>
      <c r="O548" s="51"/>
    </row>
    <row r="549" spans="1:15" x14ac:dyDescent="0.5">
      <c r="A549" s="64" t="str">
        <f>IF(ISBLANK(Census!C320),(""),(INT(YEARFRAC(Census!C320,'Request Form'!$E$11,1))))</f>
        <v/>
      </c>
      <c r="B549" s="34" t="str">
        <f ca="1">IF(ISBLANK(Census!C320),(""),(INT(YEARFRAC(Census!C320,TODAY(),1))))</f>
        <v/>
      </c>
      <c r="C549" s="51" t="str">
        <v/>
      </c>
      <c r="D549" s="51"/>
      <c r="E549" s="51"/>
      <c r="F549" s="51">
        <v>0</v>
      </c>
      <c r="G549" s="32">
        <v>0</v>
      </c>
      <c r="H549" s="32">
        <v>0</v>
      </c>
      <c r="I549" s="32">
        <v>0</v>
      </c>
      <c r="J549" s="32">
        <v>0</v>
      </c>
      <c r="L549" s="51">
        <v>0</v>
      </c>
      <c r="M549">
        <v>0</v>
      </c>
      <c r="N549" s="51"/>
      <c r="O549" s="51"/>
    </row>
    <row r="550" spans="1:15" x14ac:dyDescent="0.5">
      <c r="A550" s="64" t="str">
        <f>IF(ISBLANK(Census!C321),(""),(INT(YEARFRAC(Census!C321,'Request Form'!$E$11,1))))</f>
        <v/>
      </c>
      <c r="B550" s="34" t="str">
        <f ca="1">IF(ISBLANK(Census!C321),(""),(INT(YEARFRAC(Census!C321,TODAY(),1))))</f>
        <v/>
      </c>
      <c r="C550" s="51" t="str">
        <v/>
      </c>
      <c r="D550" s="51"/>
      <c r="E550" s="51"/>
      <c r="F550" s="51">
        <v>0</v>
      </c>
      <c r="G550" s="32">
        <v>0</v>
      </c>
      <c r="H550" s="32">
        <v>0</v>
      </c>
      <c r="I550" s="32">
        <v>0</v>
      </c>
      <c r="J550" s="32">
        <v>0</v>
      </c>
      <c r="L550" s="51">
        <v>0</v>
      </c>
      <c r="M550">
        <v>0</v>
      </c>
      <c r="N550" s="51"/>
      <c r="O550" s="51"/>
    </row>
    <row r="551" spans="1:15" x14ac:dyDescent="0.5">
      <c r="A551" s="64" t="str">
        <f>IF(ISBLANK(Census!C322),(""),(INT(YEARFRAC(Census!C322,'Request Form'!$E$11,1))))</f>
        <v/>
      </c>
      <c r="B551" s="34" t="str">
        <f ca="1">IF(ISBLANK(Census!C322),(""),(INT(YEARFRAC(Census!C322,TODAY(),1))))</f>
        <v/>
      </c>
      <c r="C551" s="51" t="str">
        <v/>
      </c>
      <c r="D551" s="51"/>
      <c r="E551" s="51"/>
      <c r="F551" s="51">
        <v>0</v>
      </c>
      <c r="G551" s="32">
        <v>0</v>
      </c>
      <c r="H551" s="32">
        <v>0</v>
      </c>
      <c r="I551" s="32">
        <v>0</v>
      </c>
      <c r="J551" s="32">
        <v>0</v>
      </c>
      <c r="L551" s="51">
        <v>0</v>
      </c>
      <c r="M551">
        <v>0</v>
      </c>
      <c r="N551" s="51"/>
      <c r="O551" s="51"/>
    </row>
    <row r="552" spans="1:15" x14ac:dyDescent="0.5">
      <c r="A552" s="64" t="str">
        <f>IF(ISBLANK(Census!C323),(""),(INT(YEARFRAC(Census!C323,'Request Form'!$E$11,1))))</f>
        <v/>
      </c>
      <c r="B552" s="34" t="str">
        <f ca="1">IF(ISBLANK(Census!C323),(""),(INT(YEARFRAC(Census!C323,TODAY(),1))))</f>
        <v/>
      </c>
      <c r="C552" s="51" t="str">
        <v/>
      </c>
      <c r="D552" s="51"/>
      <c r="E552" s="51"/>
      <c r="F552" s="51">
        <v>0</v>
      </c>
      <c r="G552" s="32">
        <v>0</v>
      </c>
      <c r="H552" s="32">
        <v>0</v>
      </c>
      <c r="I552" s="32">
        <v>0</v>
      </c>
      <c r="J552" s="32">
        <v>0</v>
      </c>
      <c r="L552" s="51">
        <v>0</v>
      </c>
      <c r="M552">
        <v>0</v>
      </c>
      <c r="N552" s="51"/>
      <c r="O552" s="51"/>
    </row>
    <row r="553" spans="1:15" x14ac:dyDescent="0.5">
      <c r="A553" s="64" t="str">
        <f>IF(ISBLANK(Census!C324),(""),(INT(YEARFRAC(Census!C324,'Request Form'!$E$11,1))))</f>
        <v/>
      </c>
      <c r="B553" s="34" t="str">
        <f ca="1">IF(ISBLANK(Census!C324),(""),(INT(YEARFRAC(Census!C324,TODAY(),1))))</f>
        <v/>
      </c>
      <c r="C553" s="51" t="str">
        <v/>
      </c>
      <c r="D553" s="51"/>
      <c r="E553" s="51"/>
      <c r="F553" s="51">
        <v>0</v>
      </c>
      <c r="G553" s="32">
        <v>0</v>
      </c>
      <c r="H553" s="32">
        <v>0</v>
      </c>
      <c r="I553" s="32">
        <v>0</v>
      </c>
      <c r="J553" s="32">
        <v>0</v>
      </c>
      <c r="L553" s="51">
        <v>0</v>
      </c>
      <c r="M553">
        <v>0</v>
      </c>
      <c r="N553" s="51"/>
      <c r="O553" s="51"/>
    </row>
    <row r="554" spans="1:15" x14ac:dyDescent="0.5">
      <c r="A554" s="64" t="str">
        <f>IF(ISBLANK(Census!C325),(""),(INT(YEARFRAC(Census!C325,'Request Form'!$E$11,1))))</f>
        <v/>
      </c>
      <c r="B554" s="34" t="str">
        <f ca="1">IF(ISBLANK(Census!C325),(""),(INT(YEARFRAC(Census!C325,TODAY(),1))))</f>
        <v/>
      </c>
      <c r="C554" s="51" t="str">
        <v/>
      </c>
      <c r="D554" s="51"/>
      <c r="E554" s="51"/>
      <c r="F554" s="51">
        <v>0</v>
      </c>
      <c r="G554" s="32">
        <v>0</v>
      </c>
      <c r="H554" s="32">
        <v>0</v>
      </c>
      <c r="I554" s="32">
        <v>0</v>
      </c>
      <c r="J554" s="32">
        <v>0</v>
      </c>
      <c r="L554" s="51">
        <v>0</v>
      </c>
      <c r="M554">
        <v>0</v>
      </c>
      <c r="N554" s="51"/>
      <c r="O554" s="51"/>
    </row>
    <row r="555" spans="1:15" x14ac:dyDescent="0.5">
      <c r="A555" s="64" t="str">
        <f>IF(ISBLANK(Census!C326),(""),(INT(YEARFRAC(Census!C326,'Request Form'!$E$11,1))))</f>
        <v/>
      </c>
      <c r="B555" s="34" t="str">
        <f ca="1">IF(ISBLANK(Census!C326),(""),(INT(YEARFRAC(Census!C326,TODAY(),1))))</f>
        <v/>
      </c>
      <c r="C555" s="51" t="str">
        <v/>
      </c>
      <c r="D555" s="51"/>
      <c r="E555" s="51"/>
      <c r="F555" s="51">
        <v>0</v>
      </c>
      <c r="G555" s="32">
        <v>0</v>
      </c>
      <c r="H555" s="32">
        <v>0</v>
      </c>
      <c r="I555" s="32">
        <v>0</v>
      </c>
      <c r="J555" s="32">
        <v>0</v>
      </c>
      <c r="L555" s="51">
        <v>0</v>
      </c>
      <c r="M555">
        <v>0</v>
      </c>
      <c r="N555" s="51"/>
      <c r="O555" s="51"/>
    </row>
    <row r="556" spans="1:15" x14ac:dyDescent="0.5">
      <c r="A556" s="64" t="str">
        <f>IF(ISBLANK(Census!C327),(""),(INT(YEARFRAC(Census!C327,'Request Form'!$E$11,1))))</f>
        <v/>
      </c>
      <c r="B556" s="34" t="str">
        <f ca="1">IF(ISBLANK(Census!C327),(""),(INT(YEARFRAC(Census!C327,TODAY(),1))))</f>
        <v/>
      </c>
      <c r="C556" s="51" t="str">
        <v/>
      </c>
      <c r="D556" s="51"/>
      <c r="E556" s="51"/>
      <c r="F556" s="51">
        <v>0</v>
      </c>
      <c r="G556" s="32">
        <v>0</v>
      </c>
      <c r="H556" s="32">
        <v>0</v>
      </c>
      <c r="I556" s="32">
        <v>0</v>
      </c>
      <c r="J556" s="32">
        <v>0</v>
      </c>
      <c r="L556" s="51">
        <v>0</v>
      </c>
      <c r="M556">
        <v>0</v>
      </c>
      <c r="N556" s="51"/>
      <c r="O556" s="51"/>
    </row>
    <row r="557" spans="1:15" x14ac:dyDescent="0.5">
      <c r="A557" s="64" t="str">
        <f>IF(ISBLANK(Census!C328),(""),(INT(YEARFRAC(Census!C328,'Request Form'!$E$11,1))))</f>
        <v/>
      </c>
      <c r="B557" s="34" t="str">
        <f ca="1">IF(ISBLANK(Census!C328),(""),(INT(YEARFRAC(Census!C328,TODAY(),1))))</f>
        <v/>
      </c>
      <c r="C557" s="51" t="str">
        <v/>
      </c>
      <c r="D557" s="51"/>
      <c r="E557" s="51"/>
      <c r="F557" s="51">
        <v>0</v>
      </c>
      <c r="G557" s="32">
        <v>0</v>
      </c>
      <c r="H557" s="32">
        <v>0</v>
      </c>
      <c r="I557" s="32">
        <v>0</v>
      </c>
      <c r="J557" s="32">
        <v>0</v>
      </c>
      <c r="L557" s="51">
        <v>0</v>
      </c>
      <c r="M557">
        <v>0</v>
      </c>
      <c r="N557" s="51"/>
      <c r="O557" s="51"/>
    </row>
    <row r="558" spans="1:15" x14ac:dyDescent="0.5">
      <c r="A558" s="64" t="str">
        <f>IF(ISBLANK(Census!C329),(""),(INT(YEARFRAC(Census!C329,'Request Form'!$E$11,1))))</f>
        <v/>
      </c>
      <c r="B558" s="34" t="str">
        <f ca="1">IF(ISBLANK(Census!C329),(""),(INT(YEARFRAC(Census!C329,TODAY(),1))))</f>
        <v/>
      </c>
      <c r="C558" s="51" t="str">
        <v/>
      </c>
      <c r="D558" s="51"/>
      <c r="E558" s="51"/>
      <c r="F558" s="51">
        <v>0</v>
      </c>
      <c r="G558" s="32">
        <v>0</v>
      </c>
      <c r="H558" s="32">
        <v>0</v>
      </c>
      <c r="I558" s="32">
        <v>0</v>
      </c>
      <c r="J558" s="32">
        <v>0</v>
      </c>
      <c r="L558" s="51">
        <v>0</v>
      </c>
      <c r="M558">
        <v>0</v>
      </c>
      <c r="N558" s="51"/>
      <c r="O558" s="51"/>
    </row>
    <row r="559" spans="1:15" x14ac:dyDescent="0.5">
      <c r="A559" s="64" t="str">
        <f>IF(ISBLANK(Census!C330),(""),(INT(YEARFRAC(Census!C330,'Request Form'!$E$11,1))))</f>
        <v/>
      </c>
      <c r="B559" s="34" t="str">
        <f ca="1">IF(ISBLANK(Census!C330),(""),(INT(YEARFRAC(Census!C330,TODAY(),1))))</f>
        <v/>
      </c>
      <c r="C559" s="51" t="str">
        <v/>
      </c>
      <c r="D559" s="51"/>
      <c r="E559" s="51"/>
      <c r="F559" s="51">
        <v>0</v>
      </c>
      <c r="G559" s="32">
        <v>0</v>
      </c>
      <c r="H559" s="32">
        <v>0</v>
      </c>
      <c r="I559" s="32">
        <v>0</v>
      </c>
      <c r="J559" s="32">
        <v>0</v>
      </c>
      <c r="L559" s="51">
        <v>0</v>
      </c>
      <c r="M559">
        <v>0</v>
      </c>
      <c r="N559" s="51"/>
      <c r="O559" s="51"/>
    </row>
    <row r="560" spans="1:15" x14ac:dyDescent="0.5">
      <c r="A560" s="64" t="str">
        <f>IF(ISBLANK(Census!C331),(""),(INT(YEARFRAC(Census!C331,'Request Form'!$E$11,1))))</f>
        <v/>
      </c>
      <c r="B560" s="34" t="str">
        <f ca="1">IF(ISBLANK(Census!C331),(""),(INT(YEARFRAC(Census!C331,TODAY(),1))))</f>
        <v/>
      </c>
      <c r="C560" s="51" t="str">
        <v/>
      </c>
      <c r="D560" s="51"/>
      <c r="E560" s="51"/>
      <c r="F560" s="51">
        <v>0</v>
      </c>
      <c r="G560" s="32">
        <v>0</v>
      </c>
      <c r="H560" s="32">
        <v>0</v>
      </c>
      <c r="I560" s="32">
        <v>0</v>
      </c>
      <c r="J560" s="32">
        <v>0</v>
      </c>
      <c r="L560" s="51">
        <v>0</v>
      </c>
      <c r="M560">
        <v>0</v>
      </c>
      <c r="N560" s="51"/>
      <c r="O560" s="51"/>
    </row>
    <row r="561" spans="1:15" x14ac:dyDescent="0.5">
      <c r="A561" s="64" t="str">
        <f>IF(ISBLANK(Census!C332),(""),(INT(YEARFRAC(Census!C332,'Request Form'!$E$11,1))))</f>
        <v/>
      </c>
      <c r="B561" s="34" t="str">
        <f ca="1">IF(ISBLANK(Census!C332),(""),(INT(YEARFRAC(Census!C332,TODAY(),1))))</f>
        <v/>
      </c>
      <c r="C561" s="51" t="str">
        <v/>
      </c>
      <c r="D561" s="51"/>
      <c r="E561" s="51"/>
      <c r="F561" s="51">
        <v>0</v>
      </c>
      <c r="G561" s="32">
        <v>0</v>
      </c>
      <c r="H561" s="32">
        <v>0</v>
      </c>
      <c r="I561" s="32">
        <v>0</v>
      </c>
      <c r="J561" s="32">
        <v>0</v>
      </c>
      <c r="L561" s="51">
        <v>0</v>
      </c>
      <c r="M561">
        <v>0</v>
      </c>
      <c r="N561" s="51"/>
      <c r="O561" s="51"/>
    </row>
    <row r="562" spans="1:15" x14ac:dyDescent="0.5">
      <c r="A562" s="64" t="str">
        <f>IF(ISBLANK(Census!C333),(""),(INT(YEARFRAC(Census!C333,'Request Form'!$E$11,1))))</f>
        <v/>
      </c>
      <c r="B562" s="34" t="str">
        <f ca="1">IF(ISBLANK(Census!C333),(""),(INT(YEARFRAC(Census!C333,TODAY(),1))))</f>
        <v/>
      </c>
      <c r="C562" s="51" t="str">
        <v/>
      </c>
      <c r="D562" s="51"/>
      <c r="E562" s="51"/>
      <c r="F562" s="51">
        <v>0</v>
      </c>
      <c r="G562" s="32">
        <v>0</v>
      </c>
      <c r="H562" s="32">
        <v>0</v>
      </c>
      <c r="I562" s="32">
        <v>0</v>
      </c>
      <c r="J562" s="32">
        <v>0</v>
      </c>
      <c r="L562" s="51">
        <v>0</v>
      </c>
      <c r="M562">
        <v>0</v>
      </c>
      <c r="N562" s="51"/>
      <c r="O562" s="51"/>
    </row>
    <row r="563" spans="1:15" x14ac:dyDescent="0.5">
      <c r="A563" s="64" t="str">
        <f>IF(ISBLANK(Census!C334),(""),(INT(YEARFRAC(Census!C334,'Request Form'!$E$11,1))))</f>
        <v/>
      </c>
      <c r="B563" s="34" t="str">
        <f ca="1">IF(ISBLANK(Census!C334),(""),(INT(YEARFRAC(Census!C334,TODAY(),1))))</f>
        <v/>
      </c>
      <c r="C563" s="51" t="str">
        <v/>
      </c>
      <c r="D563" s="51"/>
      <c r="E563" s="51"/>
      <c r="F563" s="51">
        <v>0</v>
      </c>
      <c r="G563" s="32">
        <v>0</v>
      </c>
      <c r="H563" s="32">
        <v>0</v>
      </c>
      <c r="I563" s="32">
        <v>0</v>
      </c>
      <c r="J563" s="32">
        <v>0</v>
      </c>
      <c r="L563" s="51">
        <v>0</v>
      </c>
      <c r="M563">
        <v>0</v>
      </c>
      <c r="N563" s="51"/>
      <c r="O563" s="51"/>
    </row>
    <row r="564" spans="1:15" x14ac:dyDescent="0.5">
      <c r="A564" s="64" t="str">
        <f>IF(ISBLANK(Census!C335),(""),(INT(YEARFRAC(Census!C335,'Request Form'!$E$11,1))))</f>
        <v/>
      </c>
      <c r="B564" s="34" t="str">
        <f ca="1">IF(ISBLANK(Census!C335),(""),(INT(YEARFRAC(Census!C335,TODAY(),1))))</f>
        <v/>
      </c>
      <c r="C564" s="51" t="str">
        <v/>
      </c>
      <c r="D564" s="51"/>
      <c r="E564" s="51"/>
      <c r="F564" s="51">
        <v>0</v>
      </c>
      <c r="G564" s="32">
        <v>0</v>
      </c>
      <c r="H564" s="32">
        <v>0</v>
      </c>
      <c r="I564" s="32">
        <v>0</v>
      </c>
      <c r="J564" s="32">
        <v>0</v>
      </c>
      <c r="L564" s="51">
        <v>0</v>
      </c>
      <c r="M564">
        <v>0</v>
      </c>
      <c r="N564" s="51"/>
      <c r="O564" s="51"/>
    </row>
    <row r="565" spans="1:15" x14ac:dyDescent="0.5">
      <c r="A565" s="64" t="str">
        <f>IF(ISBLANK(Census!C336),(""),(INT(YEARFRAC(Census!C336,'Request Form'!$E$11,1))))</f>
        <v/>
      </c>
      <c r="B565" s="34" t="str">
        <f ca="1">IF(ISBLANK(Census!C336),(""),(INT(YEARFRAC(Census!C336,TODAY(),1))))</f>
        <v/>
      </c>
      <c r="C565" s="51" t="str">
        <v/>
      </c>
      <c r="D565" s="51"/>
      <c r="E565" s="51"/>
      <c r="F565" s="51">
        <v>0</v>
      </c>
      <c r="G565" s="32">
        <v>0</v>
      </c>
      <c r="H565" s="32">
        <v>0</v>
      </c>
      <c r="I565" s="32">
        <v>0</v>
      </c>
      <c r="J565" s="32">
        <v>0</v>
      </c>
      <c r="L565" s="51">
        <v>0</v>
      </c>
      <c r="M565">
        <v>0</v>
      </c>
      <c r="N565" s="51"/>
      <c r="O565" s="51"/>
    </row>
    <row r="566" spans="1:15" x14ac:dyDescent="0.5">
      <c r="A566" s="64" t="str">
        <f>IF(ISBLANK(Census!C337),(""),(INT(YEARFRAC(Census!C337,'Request Form'!$E$11,1))))</f>
        <v/>
      </c>
      <c r="B566" s="34" t="str">
        <f ca="1">IF(ISBLANK(Census!C337),(""),(INT(YEARFRAC(Census!C337,TODAY(),1))))</f>
        <v/>
      </c>
      <c r="C566" s="51" t="str">
        <v/>
      </c>
      <c r="D566" s="51"/>
      <c r="E566" s="51"/>
      <c r="F566" s="51">
        <v>0</v>
      </c>
      <c r="G566" s="32">
        <v>0</v>
      </c>
      <c r="H566" s="32">
        <v>0</v>
      </c>
      <c r="I566" s="32">
        <v>0</v>
      </c>
      <c r="J566" s="32">
        <v>0</v>
      </c>
      <c r="L566" s="51">
        <v>0</v>
      </c>
      <c r="M566">
        <v>0</v>
      </c>
      <c r="N566" s="51"/>
      <c r="O566" s="51"/>
    </row>
    <row r="567" spans="1:15" x14ac:dyDescent="0.5">
      <c r="A567" s="64" t="str">
        <f>IF(ISBLANK(Census!C338),(""),(INT(YEARFRAC(Census!C338,'Request Form'!$E$11,1))))</f>
        <v/>
      </c>
      <c r="B567" s="34" t="str">
        <f ca="1">IF(ISBLANK(Census!C338),(""),(INT(YEARFRAC(Census!C338,TODAY(),1))))</f>
        <v/>
      </c>
      <c r="C567" s="51" t="str">
        <v/>
      </c>
      <c r="D567" s="51"/>
      <c r="E567" s="51"/>
      <c r="F567" s="51">
        <v>0</v>
      </c>
      <c r="G567" s="32">
        <v>0</v>
      </c>
      <c r="H567" s="32">
        <v>0</v>
      </c>
      <c r="I567" s="32">
        <v>0</v>
      </c>
      <c r="J567" s="32">
        <v>0</v>
      </c>
      <c r="L567" s="51">
        <v>0</v>
      </c>
      <c r="M567">
        <v>0</v>
      </c>
      <c r="N567" s="51"/>
      <c r="O567" s="51"/>
    </row>
    <row r="568" spans="1:15" x14ac:dyDescent="0.5">
      <c r="A568" s="64" t="str">
        <f>IF(ISBLANK(Census!C339),(""),(INT(YEARFRAC(Census!C339,'Request Form'!$E$11,1))))</f>
        <v/>
      </c>
      <c r="B568" s="34" t="str">
        <f ca="1">IF(ISBLANK(Census!C339),(""),(INT(YEARFRAC(Census!C339,TODAY(),1))))</f>
        <v/>
      </c>
      <c r="C568" s="51" t="str">
        <v/>
      </c>
      <c r="D568" s="51"/>
      <c r="E568" s="51"/>
      <c r="F568" s="51">
        <v>0</v>
      </c>
      <c r="G568" s="32">
        <v>0</v>
      </c>
      <c r="H568" s="32">
        <v>0</v>
      </c>
      <c r="I568" s="32">
        <v>0</v>
      </c>
      <c r="J568" s="32">
        <v>0</v>
      </c>
      <c r="L568" s="51">
        <v>0</v>
      </c>
      <c r="M568">
        <v>0</v>
      </c>
      <c r="N568" s="51"/>
      <c r="O568" s="51"/>
    </row>
    <row r="569" spans="1:15" x14ac:dyDescent="0.5">
      <c r="A569" s="64" t="str">
        <f>IF(ISBLANK(Census!C340),(""),(INT(YEARFRAC(Census!C340,'Request Form'!$E$11,1))))</f>
        <v/>
      </c>
      <c r="B569" s="34" t="str">
        <f ca="1">IF(ISBLANK(Census!C340),(""),(INT(YEARFRAC(Census!C340,TODAY(),1))))</f>
        <v/>
      </c>
      <c r="C569" s="51" t="str">
        <v/>
      </c>
      <c r="D569" s="51"/>
      <c r="E569" s="51"/>
      <c r="F569" s="51">
        <v>0</v>
      </c>
      <c r="G569" s="32">
        <v>0</v>
      </c>
      <c r="H569" s="32">
        <v>0</v>
      </c>
      <c r="I569" s="32">
        <v>0</v>
      </c>
      <c r="J569" s="32">
        <v>0</v>
      </c>
      <c r="L569" s="51">
        <v>0</v>
      </c>
      <c r="M569">
        <v>0</v>
      </c>
      <c r="N569" s="51"/>
      <c r="O569" s="51"/>
    </row>
    <row r="570" spans="1:15" x14ac:dyDescent="0.5">
      <c r="A570" s="64" t="str">
        <f>IF(ISBLANK(Census!C341),(""),(INT(YEARFRAC(Census!C341,'Request Form'!$E$11,1))))</f>
        <v/>
      </c>
      <c r="B570" s="34" t="str">
        <f ca="1">IF(ISBLANK(Census!C341),(""),(INT(YEARFRAC(Census!C341,TODAY(),1))))</f>
        <v/>
      </c>
      <c r="C570" s="51" t="str">
        <v/>
      </c>
      <c r="D570" s="51"/>
      <c r="E570" s="51"/>
      <c r="F570" s="51">
        <v>0</v>
      </c>
      <c r="G570" s="32">
        <v>0</v>
      </c>
      <c r="H570" s="32">
        <v>0</v>
      </c>
      <c r="I570" s="32">
        <v>0</v>
      </c>
      <c r="J570" s="32">
        <v>0</v>
      </c>
      <c r="L570" s="51">
        <v>0</v>
      </c>
      <c r="M570">
        <v>0</v>
      </c>
      <c r="N570" s="51"/>
      <c r="O570" s="51"/>
    </row>
    <row r="571" spans="1:15" x14ac:dyDescent="0.5">
      <c r="A571" s="64" t="str">
        <f>IF(ISBLANK(Census!C342),(""),(INT(YEARFRAC(Census!C342,'Request Form'!$E$11,1))))</f>
        <v/>
      </c>
      <c r="B571" s="34" t="str">
        <f ca="1">IF(ISBLANK(Census!C342),(""),(INT(YEARFRAC(Census!C342,TODAY(),1))))</f>
        <v/>
      </c>
      <c r="C571" s="51" t="str">
        <v/>
      </c>
      <c r="D571" s="51"/>
      <c r="E571" s="51"/>
      <c r="F571" s="51">
        <v>0</v>
      </c>
      <c r="G571" s="32">
        <v>0</v>
      </c>
      <c r="H571" s="32">
        <v>0</v>
      </c>
      <c r="I571" s="32">
        <v>0</v>
      </c>
      <c r="J571" s="32">
        <v>0</v>
      </c>
      <c r="L571" s="51">
        <v>0</v>
      </c>
      <c r="M571">
        <v>0</v>
      </c>
      <c r="N571" s="51"/>
      <c r="O571" s="51"/>
    </row>
    <row r="572" spans="1:15" x14ac:dyDescent="0.5">
      <c r="A572" s="64" t="str">
        <f>IF(ISBLANK(Census!C343),(""),(INT(YEARFRAC(Census!C343,'Request Form'!$E$11,1))))</f>
        <v/>
      </c>
      <c r="B572" s="34" t="str">
        <f ca="1">IF(ISBLANK(Census!C343),(""),(INT(YEARFRAC(Census!C343,TODAY(),1))))</f>
        <v/>
      </c>
      <c r="C572" s="51" t="str">
        <v/>
      </c>
      <c r="D572" s="51"/>
      <c r="E572" s="51"/>
      <c r="F572" s="51">
        <v>0</v>
      </c>
      <c r="G572" s="32">
        <v>0</v>
      </c>
      <c r="H572" s="32">
        <v>0</v>
      </c>
      <c r="I572" s="32">
        <v>0</v>
      </c>
      <c r="J572" s="32">
        <v>0</v>
      </c>
      <c r="L572" s="51">
        <v>0</v>
      </c>
      <c r="M572">
        <v>0</v>
      </c>
      <c r="N572" s="51"/>
      <c r="O572" s="51"/>
    </row>
    <row r="573" spans="1:15" x14ac:dyDescent="0.5">
      <c r="A573" s="64" t="str">
        <f>IF(ISBLANK(Census!C344),(""),(INT(YEARFRAC(Census!C344,'Request Form'!$E$11,1))))</f>
        <v/>
      </c>
      <c r="B573" s="34" t="str">
        <f ca="1">IF(ISBLANK(Census!C344),(""),(INT(YEARFRAC(Census!C344,TODAY(),1))))</f>
        <v/>
      </c>
      <c r="C573" s="51" t="str">
        <v/>
      </c>
      <c r="D573" s="51"/>
      <c r="E573" s="51"/>
      <c r="F573" s="51">
        <v>0</v>
      </c>
      <c r="G573" s="32">
        <v>0</v>
      </c>
      <c r="H573" s="32">
        <v>0</v>
      </c>
      <c r="I573" s="32">
        <v>0</v>
      </c>
      <c r="J573" s="32">
        <v>0</v>
      </c>
      <c r="L573" s="51">
        <v>0</v>
      </c>
      <c r="M573">
        <v>0</v>
      </c>
      <c r="N573" s="51"/>
      <c r="O573" s="51"/>
    </row>
    <row r="574" spans="1:15" x14ac:dyDescent="0.5">
      <c r="A574" s="64" t="str">
        <f>IF(ISBLANK(Census!C345),(""),(INT(YEARFRAC(Census!C345,'Request Form'!$E$11,1))))</f>
        <v/>
      </c>
      <c r="B574" s="34" t="str">
        <f ca="1">IF(ISBLANK(Census!C345),(""),(INT(YEARFRAC(Census!C345,TODAY(),1))))</f>
        <v/>
      </c>
      <c r="C574" s="51" t="str">
        <v/>
      </c>
      <c r="D574" s="51"/>
      <c r="E574" s="51"/>
      <c r="F574" s="51">
        <v>0</v>
      </c>
      <c r="G574" s="32">
        <v>0</v>
      </c>
      <c r="H574" s="32">
        <v>0</v>
      </c>
      <c r="I574" s="32">
        <v>0</v>
      </c>
      <c r="J574" s="32">
        <v>0</v>
      </c>
      <c r="L574" s="51">
        <v>0</v>
      </c>
      <c r="M574">
        <v>0</v>
      </c>
      <c r="N574" s="51"/>
      <c r="O574" s="51"/>
    </row>
    <row r="575" spans="1:15" x14ac:dyDescent="0.5">
      <c r="A575" s="64" t="str">
        <f>IF(ISBLANK(Census!C346),(""),(INT(YEARFRAC(Census!C346,'Request Form'!$E$11,1))))</f>
        <v/>
      </c>
      <c r="B575" s="34" t="str">
        <f ca="1">IF(ISBLANK(Census!C346),(""),(INT(YEARFRAC(Census!C346,TODAY(),1))))</f>
        <v/>
      </c>
      <c r="C575" s="51" t="str">
        <v/>
      </c>
      <c r="D575" s="51"/>
      <c r="E575" s="51"/>
      <c r="F575" s="51">
        <v>0</v>
      </c>
      <c r="G575" s="32">
        <v>0</v>
      </c>
      <c r="H575" s="32">
        <v>0</v>
      </c>
      <c r="I575" s="32">
        <v>0</v>
      </c>
      <c r="J575" s="32">
        <v>0</v>
      </c>
      <c r="L575" s="51">
        <v>0</v>
      </c>
      <c r="M575">
        <v>0</v>
      </c>
      <c r="N575" s="51"/>
      <c r="O575" s="51"/>
    </row>
    <row r="576" spans="1:15" x14ac:dyDescent="0.5">
      <c r="A576" s="64" t="str">
        <f>IF(ISBLANK(Census!C347),(""),(INT(YEARFRAC(Census!C347,'Request Form'!$E$11,1))))</f>
        <v/>
      </c>
      <c r="B576" s="34" t="str">
        <f ca="1">IF(ISBLANK(Census!C347),(""),(INT(YEARFRAC(Census!C347,TODAY(),1))))</f>
        <v/>
      </c>
      <c r="C576" s="51" t="str">
        <v/>
      </c>
      <c r="D576" s="51"/>
      <c r="E576" s="51"/>
      <c r="F576" s="51">
        <v>0</v>
      </c>
      <c r="G576" s="32">
        <v>0</v>
      </c>
      <c r="H576" s="32">
        <v>0</v>
      </c>
      <c r="I576" s="32">
        <v>0</v>
      </c>
      <c r="J576" s="32">
        <v>0</v>
      </c>
      <c r="L576" s="51">
        <v>0</v>
      </c>
      <c r="M576">
        <v>0</v>
      </c>
      <c r="N576" s="51"/>
      <c r="O576" s="51"/>
    </row>
    <row r="577" spans="1:15" x14ac:dyDescent="0.5">
      <c r="A577" s="64" t="str">
        <f>IF(ISBLANK(Census!C348),(""),(INT(YEARFRAC(Census!C348,'Request Form'!$E$11,1))))</f>
        <v/>
      </c>
      <c r="B577" s="34" t="str">
        <f ca="1">IF(ISBLANK(Census!C348),(""),(INT(YEARFRAC(Census!C348,TODAY(),1))))</f>
        <v/>
      </c>
      <c r="C577" s="51" t="str">
        <v/>
      </c>
      <c r="D577" s="51"/>
      <c r="E577" s="51"/>
      <c r="F577" s="51">
        <v>0</v>
      </c>
      <c r="G577" s="32">
        <v>0</v>
      </c>
      <c r="H577" s="32">
        <v>0</v>
      </c>
      <c r="I577" s="32">
        <v>0</v>
      </c>
      <c r="J577" s="32">
        <v>0</v>
      </c>
      <c r="L577" s="51">
        <v>0</v>
      </c>
      <c r="M577">
        <v>0</v>
      </c>
      <c r="N577" s="51"/>
      <c r="O577" s="51"/>
    </row>
    <row r="578" spans="1:15" x14ac:dyDescent="0.5">
      <c r="A578" s="64" t="str">
        <f>IF(ISBLANK(Census!C349),(""),(INT(YEARFRAC(Census!C349,'Request Form'!$E$11,1))))</f>
        <v/>
      </c>
      <c r="B578" s="34" t="str">
        <f ca="1">IF(ISBLANK(Census!C349),(""),(INT(YEARFRAC(Census!C349,TODAY(),1))))</f>
        <v/>
      </c>
      <c r="C578" s="51" t="str">
        <v/>
      </c>
      <c r="D578" s="51"/>
      <c r="E578" s="51"/>
      <c r="F578" s="51">
        <v>0</v>
      </c>
      <c r="G578" s="32">
        <v>0</v>
      </c>
      <c r="H578" s="32">
        <v>0</v>
      </c>
      <c r="I578" s="32">
        <v>0</v>
      </c>
      <c r="J578" s="32">
        <v>0</v>
      </c>
      <c r="L578" s="51">
        <v>0</v>
      </c>
      <c r="M578">
        <v>0</v>
      </c>
      <c r="N578" s="51"/>
      <c r="O578" s="51"/>
    </row>
    <row r="579" spans="1:15" x14ac:dyDescent="0.5">
      <c r="A579" s="64" t="str">
        <f>IF(ISBLANK(Census!C350),(""),(INT(YEARFRAC(Census!C350,'Request Form'!$E$11,1))))</f>
        <v/>
      </c>
      <c r="B579" s="34" t="str">
        <f ca="1">IF(ISBLANK(Census!C350),(""),(INT(YEARFRAC(Census!C350,TODAY(),1))))</f>
        <v/>
      </c>
      <c r="C579" s="51" t="str">
        <v/>
      </c>
      <c r="D579" s="51"/>
      <c r="E579" s="51"/>
      <c r="F579" s="51">
        <v>0</v>
      </c>
      <c r="G579" s="32">
        <v>0</v>
      </c>
      <c r="H579" s="32">
        <v>0</v>
      </c>
      <c r="I579" s="32">
        <v>0</v>
      </c>
      <c r="J579" s="32">
        <v>0</v>
      </c>
      <c r="L579" s="51">
        <v>0</v>
      </c>
      <c r="M579">
        <v>0</v>
      </c>
      <c r="N579" s="51"/>
      <c r="O579" s="51"/>
    </row>
    <row r="580" spans="1:15" x14ac:dyDescent="0.5">
      <c r="A580" s="64" t="str">
        <f>IF(ISBLANK(Census!C351),(""),(INT(YEARFRAC(Census!C351,'Request Form'!$E$11,1))))</f>
        <v/>
      </c>
      <c r="B580" s="34" t="str">
        <f ca="1">IF(ISBLANK(Census!C351),(""),(INT(YEARFRAC(Census!C351,TODAY(),1))))</f>
        <v/>
      </c>
      <c r="C580" s="51" t="str">
        <v/>
      </c>
      <c r="D580" s="51"/>
      <c r="E580" s="51"/>
      <c r="F580" s="51">
        <v>0</v>
      </c>
      <c r="G580" s="32">
        <v>0</v>
      </c>
      <c r="H580" s="32">
        <v>0</v>
      </c>
      <c r="I580" s="32">
        <v>0</v>
      </c>
      <c r="J580" s="32">
        <v>0</v>
      </c>
      <c r="L580" s="51">
        <v>0</v>
      </c>
      <c r="M580">
        <v>0</v>
      </c>
      <c r="N580" s="51"/>
      <c r="O580" s="51"/>
    </row>
    <row r="581" spans="1:15" x14ac:dyDescent="0.5">
      <c r="A581" s="64" t="str">
        <f>IF(ISBLANK(Census!C352),(""),(INT(YEARFRAC(Census!C352,'Request Form'!$E$11,1))))</f>
        <v/>
      </c>
      <c r="B581" s="34" t="str">
        <f ca="1">IF(ISBLANK(Census!C352),(""),(INT(YEARFRAC(Census!C352,TODAY(),1))))</f>
        <v/>
      </c>
      <c r="C581" s="51" t="str">
        <v/>
      </c>
      <c r="D581" s="51"/>
      <c r="E581" s="51"/>
      <c r="F581" s="51">
        <v>0</v>
      </c>
      <c r="G581" s="32">
        <v>0</v>
      </c>
      <c r="H581" s="32">
        <v>0</v>
      </c>
      <c r="I581" s="32">
        <v>0</v>
      </c>
      <c r="J581" s="32">
        <v>0</v>
      </c>
      <c r="L581" s="51">
        <v>0</v>
      </c>
      <c r="M581">
        <v>0</v>
      </c>
      <c r="N581" s="51"/>
      <c r="O581" s="51"/>
    </row>
    <row r="582" spans="1:15" x14ac:dyDescent="0.5">
      <c r="A582" s="64" t="str">
        <f>IF(ISBLANK(Census!C353),(""),(INT(YEARFRAC(Census!C353,'Request Form'!$E$11,1))))</f>
        <v/>
      </c>
      <c r="B582" s="34" t="str">
        <f ca="1">IF(ISBLANK(Census!C353),(""),(INT(YEARFRAC(Census!C353,TODAY(),1))))</f>
        <v/>
      </c>
      <c r="C582" s="51" t="str">
        <v/>
      </c>
      <c r="D582" s="51"/>
      <c r="E582" s="51"/>
      <c r="F582" s="51">
        <v>0</v>
      </c>
      <c r="G582" s="32">
        <v>0</v>
      </c>
      <c r="H582" s="32">
        <v>0</v>
      </c>
      <c r="I582" s="32">
        <v>0</v>
      </c>
      <c r="J582" s="32">
        <v>0</v>
      </c>
      <c r="L582" s="51">
        <v>0</v>
      </c>
      <c r="M582">
        <v>0</v>
      </c>
      <c r="N582" s="51"/>
      <c r="O582" s="51"/>
    </row>
    <row r="583" spans="1:15" x14ac:dyDescent="0.5">
      <c r="A583" s="64" t="str">
        <f>IF(ISBLANK(Census!C354),(""),(INT(YEARFRAC(Census!C354,'Request Form'!$E$11,1))))</f>
        <v/>
      </c>
      <c r="B583" s="34" t="str">
        <f ca="1">IF(ISBLANK(Census!C354),(""),(INT(YEARFRAC(Census!C354,TODAY(),1))))</f>
        <v/>
      </c>
      <c r="C583" s="51" t="str">
        <v/>
      </c>
      <c r="D583" s="51"/>
      <c r="E583" s="51"/>
      <c r="F583" s="51">
        <v>0</v>
      </c>
      <c r="G583" s="32">
        <v>0</v>
      </c>
      <c r="H583" s="32">
        <v>0</v>
      </c>
      <c r="I583" s="32">
        <v>0</v>
      </c>
      <c r="J583" s="32">
        <v>0</v>
      </c>
      <c r="L583" s="51">
        <v>0</v>
      </c>
      <c r="M583">
        <v>0</v>
      </c>
      <c r="N583" s="51"/>
      <c r="O583" s="51"/>
    </row>
    <row r="584" spans="1:15" x14ac:dyDescent="0.5">
      <c r="A584" s="64" t="str">
        <f>IF(ISBLANK(Census!C355),(""),(INT(YEARFRAC(Census!C355,'Request Form'!$E$11,1))))</f>
        <v/>
      </c>
      <c r="B584" s="34" t="str">
        <f ca="1">IF(ISBLANK(Census!C355),(""),(INT(YEARFRAC(Census!C355,TODAY(),1))))</f>
        <v/>
      </c>
      <c r="C584" s="51" t="str">
        <v/>
      </c>
      <c r="D584" s="51"/>
      <c r="E584" s="51"/>
      <c r="F584" s="51">
        <v>0</v>
      </c>
      <c r="G584" s="32">
        <v>0</v>
      </c>
      <c r="H584" s="32">
        <v>0</v>
      </c>
      <c r="I584" s="32">
        <v>0</v>
      </c>
      <c r="J584" s="32">
        <v>0</v>
      </c>
      <c r="L584" s="51">
        <v>0</v>
      </c>
      <c r="M584">
        <v>0</v>
      </c>
      <c r="N584" s="51"/>
      <c r="O584" s="51"/>
    </row>
    <row r="585" spans="1:15" x14ac:dyDescent="0.5">
      <c r="A585" s="64" t="str">
        <f>IF(ISBLANK(Census!C356),(""),(INT(YEARFRAC(Census!C356,'Request Form'!$E$11,1))))</f>
        <v/>
      </c>
      <c r="B585" s="34" t="str">
        <f ca="1">IF(ISBLANK(Census!C356),(""),(INT(YEARFRAC(Census!C356,TODAY(),1))))</f>
        <v/>
      </c>
      <c r="C585" s="51" t="str">
        <v/>
      </c>
      <c r="D585" s="51"/>
      <c r="E585" s="51"/>
      <c r="F585" s="51">
        <v>0</v>
      </c>
      <c r="G585" s="32">
        <v>0</v>
      </c>
      <c r="H585" s="32">
        <v>0</v>
      </c>
      <c r="I585" s="32">
        <v>0</v>
      </c>
      <c r="J585" s="32">
        <v>0</v>
      </c>
      <c r="L585" s="51">
        <v>0</v>
      </c>
      <c r="M585">
        <v>0</v>
      </c>
      <c r="N585" s="51"/>
      <c r="O585" s="51"/>
    </row>
    <row r="586" spans="1:15" x14ac:dyDescent="0.5">
      <c r="A586" s="64" t="str">
        <f>IF(ISBLANK(Census!C357),(""),(INT(YEARFRAC(Census!C357,'Request Form'!$E$11,1))))</f>
        <v/>
      </c>
      <c r="B586" s="34" t="str">
        <f ca="1">IF(ISBLANK(Census!C357),(""),(INT(YEARFRAC(Census!C357,TODAY(),1))))</f>
        <v/>
      </c>
      <c r="C586" s="51" t="str">
        <v/>
      </c>
      <c r="D586" s="51"/>
      <c r="E586" s="51"/>
      <c r="F586" s="51">
        <v>0</v>
      </c>
      <c r="G586" s="32">
        <v>0</v>
      </c>
      <c r="H586" s="32">
        <v>0</v>
      </c>
      <c r="I586" s="32">
        <v>0</v>
      </c>
      <c r="J586" s="32">
        <v>0</v>
      </c>
      <c r="L586" s="51">
        <v>0</v>
      </c>
      <c r="M586">
        <v>0</v>
      </c>
      <c r="N586" s="51"/>
      <c r="O586" s="51"/>
    </row>
    <row r="587" spans="1:15" x14ac:dyDescent="0.5">
      <c r="A587" s="64" t="str">
        <f>IF(ISBLANK(Census!C358),(""),(INT(YEARFRAC(Census!C358,'Request Form'!$E$11,1))))</f>
        <v/>
      </c>
      <c r="B587" s="34" t="str">
        <f ca="1">IF(ISBLANK(Census!C358),(""),(INT(YEARFRAC(Census!C358,TODAY(),1))))</f>
        <v/>
      </c>
      <c r="C587" s="51" t="str">
        <v/>
      </c>
      <c r="D587" s="51"/>
      <c r="E587" s="51"/>
      <c r="F587" s="51">
        <v>0</v>
      </c>
      <c r="G587" s="32">
        <v>0</v>
      </c>
      <c r="H587" s="32">
        <v>0</v>
      </c>
      <c r="I587" s="32">
        <v>0</v>
      </c>
      <c r="J587" s="32">
        <v>0</v>
      </c>
      <c r="L587" s="51">
        <v>0</v>
      </c>
      <c r="M587">
        <v>0</v>
      </c>
      <c r="N587" s="51"/>
      <c r="O587" s="51"/>
    </row>
    <row r="588" spans="1:15" x14ac:dyDescent="0.5">
      <c r="A588" s="64" t="str">
        <f>IF(ISBLANK(Census!C359),(""),(INT(YEARFRAC(Census!C359,'Request Form'!$E$11,1))))</f>
        <v/>
      </c>
      <c r="B588" s="34" t="str">
        <f ca="1">IF(ISBLANK(Census!C359),(""),(INT(YEARFRAC(Census!C359,TODAY(),1))))</f>
        <v/>
      </c>
      <c r="C588" s="51" t="str">
        <v/>
      </c>
      <c r="D588" s="51"/>
      <c r="E588" s="51"/>
      <c r="F588" s="51">
        <v>0</v>
      </c>
      <c r="G588" s="32">
        <v>0</v>
      </c>
      <c r="H588" s="32">
        <v>0</v>
      </c>
      <c r="I588" s="32">
        <v>0</v>
      </c>
      <c r="J588" s="32">
        <v>0</v>
      </c>
      <c r="L588" s="51">
        <v>0</v>
      </c>
      <c r="M588">
        <v>0</v>
      </c>
      <c r="N588" s="51"/>
      <c r="O588" s="51"/>
    </row>
    <row r="589" spans="1:15" x14ac:dyDescent="0.5">
      <c r="A589" s="64" t="str">
        <f>IF(ISBLANK(Census!C360),(""),(INT(YEARFRAC(Census!C360,'Request Form'!$E$11,1))))</f>
        <v/>
      </c>
      <c r="B589" s="34" t="str">
        <f ca="1">IF(ISBLANK(Census!C360),(""),(INT(YEARFRAC(Census!C360,TODAY(),1))))</f>
        <v/>
      </c>
      <c r="C589" s="51" t="str">
        <v/>
      </c>
      <c r="D589" s="51"/>
      <c r="E589" s="51"/>
      <c r="F589" s="51">
        <v>0</v>
      </c>
      <c r="G589" s="32">
        <v>0</v>
      </c>
      <c r="H589" s="32">
        <v>0</v>
      </c>
      <c r="I589" s="32">
        <v>0</v>
      </c>
      <c r="J589" s="32">
        <v>0</v>
      </c>
      <c r="L589" s="51">
        <v>0</v>
      </c>
      <c r="M589">
        <v>0</v>
      </c>
      <c r="N589" s="51"/>
      <c r="O589" s="51"/>
    </row>
    <row r="590" spans="1:15" x14ac:dyDescent="0.5">
      <c r="A590" s="64" t="str">
        <f>IF(ISBLANK(Census!C361),(""),(INT(YEARFRAC(Census!C361,'Request Form'!$E$11,1))))</f>
        <v/>
      </c>
      <c r="B590" s="34" t="str">
        <f ca="1">IF(ISBLANK(Census!C361),(""),(INT(YEARFRAC(Census!C361,TODAY(),1))))</f>
        <v/>
      </c>
      <c r="C590" s="51" t="str">
        <v/>
      </c>
      <c r="D590" s="51"/>
      <c r="E590" s="51"/>
      <c r="F590" s="51">
        <v>0</v>
      </c>
      <c r="G590" s="32">
        <v>0</v>
      </c>
      <c r="H590" s="32">
        <v>0</v>
      </c>
      <c r="I590" s="32">
        <v>0</v>
      </c>
      <c r="J590" s="32">
        <v>0</v>
      </c>
      <c r="L590" s="51">
        <v>0</v>
      </c>
      <c r="M590">
        <v>0</v>
      </c>
      <c r="N590" s="51"/>
      <c r="O590" s="51"/>
    </row>
    <row r="591" spans="1:15" x14ac:dyDescent="0.5">
      <c r="A591" s="64" t="str">
        <f>IF(ISBLANK(Census!C362),(""),(INT(YEARFRAC(Census!C362,'Request Form'!$E$11,1))))</f>
        <v/>
      </c>
      <c r="B591" s="34" t="str">
        <f ca="1">IF(ISBLANK(Census!C362),(""),(INT(YEARFRAC(Census!C362,TODAY(),1))))</f>
        <v/>
      </c>
      <c r="C591" s="51" t="str">
        <v/>
      </c>
      <c r="D591" s="51"/>
      <c r="E591" s="51"/>
      <c r="F591" s="51">
        <v>0</v>
      </c>
      <c r="G591" s="32">
        <v>0</v>
      </c>
      <c r="H591" s="32">
        <v>0</v>
      </c>
      <c r="I591" s="32">
        <v>0</v>
      </c>
      <c r="J591" s="32">
        <v>0</v>
      </c>
      <c r="L591" s="51">
        <v>0</v>
      </c>
      <c r="M591">
        <v>0</v>
      </c>
      <c r="N591" s="51"/>
      <c r="O591" s="51"/>
    </row>
    <row r="592" spans="1:15" x14ac:dyDescent="0.5">
      <c r="A592" s="64" t="str">
        <f>IF(ISBLANK(Census!C363),(""),(INT(YEARFRAC(Census!C363,'Request Form'!$E$11,1))))</f>
        <v/>
      </c>
      <c r="B592" s="34" t="str">
        <f ca="1">IF(ISBLANK(Census!C363),(""),(INT(YEARFRAC(Census!C363,TODAY(),1))))</f>
        <v/>
      </c>
      <c r="C592" s="51" t="str">
        <v/>
      </c>
      <c r="D592" s="51"/>
      <c r="E592" s="51"/>
      <c r="F592" s="51">
        <v>0</v>
      </c>
      <c r="G592" s="32">
        <v>0</v>
      </c>
      <c r="H592" s="32">
        <v>0</v>
      </c>
      <c r="I592" s="32">
        <v>0</v>
      </c>
      <c r="J592" s="32">
        <v>0</v>
      </c>
      <c r="L592" s="51">
        <v>0</v>
      </c>
      <c r="M592">
        <v>0</v>
      </c>
      <c r="N592" s="51"/>
      <c r="O592" s="51"/>
    </row>
    <row r="593" spans="1:15" x14ac:dyDescent="0.5">
      <c r="A593" s="64" t="str">
        <f>IF(ISBLANK(Census!C364),(""),(INT(YEARFRAC(Census!C364,'Request Form'!$E$11,1))))</f>
        <v/>
      </c>
      <c r="B593" s="34" t="str">
        <f ca="1">IF(ISBLANK(Census!C364),(""),(INT(YEARFRAC(Census!C364,TODAY(),1))))</f>
        <v/>
      </c>
      <c r="C593" s="51" t="str">
        <v/>
      </c>
      <c r="D593" s="51"/>
      <c r="E593" s="51"/>
      <c r="F593" s="51">
        <v>0</v>
      </c>
      <c r="G593" s="32">
        <v>0</v>
      </c>
      <c r="H593" s="32">
        <v>0</v>
      </c>
      <c r="I593" s="32">
        <v>0</v>
      </c>
      <c r="J593" s="32">
        <v>0</v>
      </c>
      <c r="L593" s="51">
        <v>0</v>
      </c>
      <c r="M593">
        <v>0</v>
      </c>
      <c r="N593" s="51"/>
      <c r="O593" s="51"/>
    </row>
    <row r="594" spans="1:15" x14ac:dyDescent="0.5">
      <c r="A594" s="64" t="str">
        <f>IF(ISBLANK(Census!C365),(""),(INT(YEARFRAC(Census!C365,'Request Form'!$E$11,1))))</f>
        <v/>
      </c>
      <c r="B594" s="34" t="str">
        <f ca="1">IF(ISBLANK(Census!C365),(""),(INT(YEARFRAC(Census!C365,TODAY(),1))))</f>
        <v/>
      </c>
      <c r="C594" s="51" t="str">
        <v/>
      </c>
      <c r="D594" s="51"/>
      <c r="E594" s="51"/>
      <c r="F594" s="51">
        <v>0</v>
      </c>
      <c r="G594" s="32">
        <v>0</v>
      </c>
      <c r="H594" s="32">
        <v>0</v>
      </c>
      <c r="I594" s="32">
        <v>0</v>
      </c>
      <c r="J594" s="32">
        <v>0</v>
      </c>
      <c r="L594" s="51">
        <v>0</v>
      </c>
      <c r="M594">
        <v>0</v>
      </c>
      <c r="N594" s="51"/>
      <c r="O594" s="51"/>
    </row>
    <row r="595" spans="1:15" x14ac:dyDescent="0.5">
      <c r="A595" s="64" t="str">
        <f>IF(ISBLANK(Census!C366),(""),(INT(YEARFRAC(Census!C366,'Request Form'!$E$11,1))))</f>
        <v/>
      </c>
      <c r="B595" s="34" t="str">
        <f ca="1">IF(ISBLANK(Census!C366),(""),(INT(YEARFRAC(Census!C366,TODAY(),1))))</f>
        <v/>
      </c>
      <c r="C595" s="51" t="str">
        <v/>
      </c>
      <c r="D595" s="51"/>
      <c r="E595" s="51"/>
      <c r="F595" s="51">
        <v>0</v>
      </c>
      <c r="G595" s="32">
        <v>0</v>
      </c>
      <c r="H595" s="32">
        <v>0</v>
      </c>
      <c r="I595" s="32">
        <v>0</v>
      </c>
      <c r="J595" s="32">
        <v>0</v>
      </c>
      <c r="L595" s="51">
        <v>0</v>
      </c>
      <c r="M595">
        <v>0</v>
      </c>
      <c r="N595" s="51"/>
      <c r="O595" s="51"/>
    </row>
    <row r="596" spans="1:15" x14ac:dyDescent="0.5">
      <c r="A596" s="64" t="str">
        <f>IF(ISBLANK(Census!C367),(""),(INT(YEARFRAC(Census!C367,'Request Form'!$E$11,1))))</f>
        <v/>
      </c>
      <c r="B596" s="34" t="str">
        <f ca="1">IF(ISBLANK(Census!C367),(""),(INT(YEARFRAC(Census!C367,TODAY(),1))))</f>
        <v/>
      </c>
      <c r="C596" s="51" t="str">
        <v/>
      </c>
      <c r="D596" s="51"/>
      <c r="E596" s="51"/>
      <c r="F596" s="51">
        <v>0</v>
      </c>
      <c r="G596" s="32">
        <v>0</v>
      </c>
      <c r="H596" s="32">
        <v>0</v>
      </c>
      <c r="I596" s="32">
        <v>0</v>
      </c>
      <c r="J596" s="32">
        <v>0</v>
      </c>
      <c r="L596" s="51">
        <v>0</v>
      </c>
      <c r="M596">
        <v>0</v>
      </c>
      <c r="N596" s="51"/>
      <c r="O596" s="51"/>
    </row>
    <row r="597" spans="1:15" x14ac:dyDescent="0.5">
      <c r="A597" s="64" t="str">
        <f>IF(ISBLANK(Census!C368),(""),(INT(YEARFRAC(Census!C368,'Request Form'!$E$11,1))))</f>
        <v/>
      </c>
      <c r="B597" s="34" t="str">
        <f ca="1">IF(ISBLANK(Census!C368),(""),(INT(YEARFRAC(Census!C368,TODAY(),1))))</f>
        <v/>
      </c>
      <c r="C597" s="51" t="str">
        <v/>
      </c>
      <c r="D597" s="51"/>
      <c r="E597" s="51"/>
      <c r="F597" s="51">
        <v>0</v>
      </c>
      <c r="G597" s="32">
        <v>0</v>
      </c>
      <c r="H597" s="32">
        <v>0</v>
      </c>
      <c r="I597" s="32">
        <v>0</v>
      </c>
      <c r="J597" s="32">
        <v>0</v>
      </c>
      <c r="L597" s="51">
        <v>0</v>
      </c>
      <c r="M597">
        <v>0</v>
      </c>
      <c r="N597" s="51"/>
      <c r="O597" s="51"/>
    </row>
    <row r="598" spans="1:15" x14ac:dyDescent="0.5">
      <c r="A598" s="64" t="str">
        <f>IF(ISBLANK(Census!C369),(""),(INT(YEARFRAC(Census!C369,'Request Form'!$E$11,1))))</f>
        <v/>
      </c>
      <c r="B598" s="34" t="str">
        <f ca="1">IF(ISBLANK(Census!C369),(""),(INT(YEARFRAC(Census!C369,TODAY(),1))))</f>
        <v/>
      </c>
      <c r="C598" s="51" t="str">
        <v/>
      </c>
      <c r="D598" s="51"/>
      <c r="E598" s="51"/>
      <c r="F598" s="51">
        <v>0</v>
      </c>
      <c r="G598" s="32">
        <v>0</v>
      </c>
      <c r="H598" s="32">
        <v>0</v>
      </c>
      <c r="I598" s="32">
        <v>0</v>
      </c>
      <c r="J598" s="32">
        <v>0</v>
      </c>
      <c r="L598" s="51">
        <v>0</v>
      </c>
      <c r="M598">
        <v>0</v>
      </c>
      <c r="N598" s="51"/>
      <c r="O598" s="51"/>
    </row>
    <row r="599" spans="1:15" x14ac:dyDescent="0.5">
      <c r="A599" s="64" t="str">
        <f>IF(ISBLANK(Census!C370),(""),(INT(YEARFRAC(Census!C370,'Request Form'!$E$11,1))))</f>
        <v/>
      </c>
      <c r="B599" s="34" t="str">
        <f ca="1">IF(ISBLANK(Census!C370),(""),(INT(YEARFRAC(Census!C370,TODAY(),1))))</f>
        <v/>
      </c>
      <c r="C599" s="51" t="str">
        <v/>
      </c>
      <c r="D599" s="51"/>
      <c r="E599" s="51"/>
      <c r="F599" s="51">
        <v>0</v>
      </c>
      <c r="G599" s="32">
        <v>0</v>
      </c>
      <c r="H599" s="32">
        <v>0</v>
      </c>
      <c r="I599" s="32">
        <v>0</v>
      </c>
      <c r="J599" s="32">
        <v>0</v>
      </c>
      <c r="L599" s="51">
        <v>0</v>
      </c>
      <c r="M599">
        <v>0</v>
      </c>
      <c r="N599" s="51"/>
      <c r="O599" s="51"/>
    </row>
    <row r="600" spans="1:15" x14ac:dyDescent="0.5">
      <c r="A600" s="64" t="str">
        <f>IF(ISBLANK(Census!C371),(""),(INT(YEARFRAC(Census!C371,'Request Form'!$E$11,1))))</f>
        <v/>
      </c>
      <c r="B600" s="34" t="str">
        <f ca="1">IF(ISBLANK(Census!C371),(""),(INT(YEARFRAC(Census!C371,TODAY(),1))))</f>
        <v/>
      </c>
      <c r="C600" s="51" t="str">
        <v/>
      </c>
      <c r="D600" s="51"/>
      <c r="E600" s="51"/>
      <c r="F600" s="51">
        <v>0</v>
      </c>
      <c r="G600" s="32">
        <v>0</v>
      </c>
      <c r="H600" s="32">
        <v>0</v>
      </c>
      <c r="I600" s="32">
        <v>0</v>
      </c>
      <c r="J600" s="32">
        <v>0</v>
      </c>
      <c r="L600" s="51">
        <v>0</v>
      </c>
      <c r="M600">
        <v>0</v>
      </c>
      <c r="N600" s="51"/>
      <c r="O600" s="51"/>
    </row>
    <row r="601" spans="1:15" x14ac:dyDescent="0.5">
      <c r="A601" s="64" t="str">
        <f>IF(ISBLANK(Census!C372),(""),(INT(YEARFRAC(Census!C372,'Request Form'!$E$11,1))))</f>
        <v/>
      </c>
      <c r="B601" s="34" t="str">
        <f ca="1">IF(ISBLANK(Census!C372),(""),(INT(YEARFRAC(Census!C372,TODAY(),1))))</f>
        <v/>
      </c>
      <c r="C601" s="51" t="str">
        <v/>
      </c>
      <c r="D601" s="51"/>
      <c r="E601" s="51"/>
      <c r="F601" s="51">
        <v>0</v>
      </c>
      <c r="G601" s="32">
        <v>0</v>
      </c>
      <c r="H601" s="32">
        <v>0</v>
      </c>
      <c r="I601" s="32">
        <v>0</v>
      </c>
      <c r="J601" s="32">
        <v>0</v>
      </c>
      <c r="L601" s="51">
        <v>0</v>
      </c>
      <c r="M601">
        <v>0</v>
      </c>
      <c r="N601" s="51"/>
      <c r="O601" s="51"/>
    </row>
    <row r="602" spans="1:15" x14ac:dyDescent="0.5">
      <c r="A602" s="64" t="str">
        <f>IF(ISBLANK(Census!C373),(""),(INT(YEARFRAC(Census!C373,'Request Form'!$E$11,1))))</f>
        <v/>
      </c>
      <c r="B602" s="34" t="str">
        <f ca="1">IF(ISBLANK(Census!C373),(""),(INT(YEARFRAC(Census!C373,TODAY(),1))))</f>
        <v/>
      </c>
      <c r="C602" s="51" t="str">
        <v/>
      </c>
      <c r="D602" s="51"/>
      <c r="E602" s="51"/>
      <c r="F602" s="51">
        <v>0</v>
      </c>
      <c r="G602" s="32">
        <v>0</v>
      </c>
      <c r="H602" s="32">
        <v>0</v>
      </c>
      <c r="I602" s="32">
        <v>0</v>
      </c>
      <c r="J602" s="32">
        <v>0</v>
      </c>
      <c r="L602" s="51">
        <v>0</v>
      </c>
      <c r="M602">
        <v>0</v>
      </c>
      <c r="N602" s="51"/>
      <c r="O602" s="51"/>
    </row>
    <row r="603" spans="1:15" x14ac:dyDescent="0.5">
      <c r="A603" s="64" t="str">
        <f>IF(ISBLANK(Census!C374),(""),(INT(YEARFRAC(Census!C374,'Request Form'!$E$11,1))))</f>
        <v/>
      </c>
      <c r="B603" s="34" t="str">
        <f ca="1">IF(ISBLANK(Census!C374),(""),(INT(YEARFRAC(Census!C374,TODAY(),1))))</f>
        <v/>
      </c>
      <c r="C603" s="51" t="str">
        <v/>
      </c>
      <c r="D603" s="51"/>
      <c r="E603" s="51"/>
      <c r="F603" s="51">
        <v>0</v>
      </c>
      <c r="G603" s="32">
        <v>0</v>
      </c>
      <c r="H603" s="32">
        <v>0</v>
      </c>
      <c r="I603" s="32">
        <v>0</v>
      </c>
      <c r="J603" s="32">
        <v>0</v>
      </c>
      <c r="L603" s="51">
        <v>0</v>
      </c>
      <c r="M603">
        <v>0</v>
      </c>
      <c r="N603" s="51"/>
      <c r="O603" s="51"/>
    </row>
    <row r="604" spans="1:15" x14ac:dyDescent="0.5">
      <c r="A604" s="64" t="str">
        <f>IF(ISBLANK(Census!C375),(""),(INT(YEARFRAC(Census!C375,'Request Form'!$E$11,1))))</f>
        <v/>
      </c>
      <c r="B604" s="34" t="str">
        <f ca="1">IF(ISBLANK(Census!C375),(""),(INT(YEARFRAC(Census!C375,TODAY(),1))))</f>
        <v/>
      </c>
      <c r="C604" s="51" t="str">
        <v/>
      </c>
      <c r="D604" s="51"/>
      <c r="E604" s="51"/>
      <c r="F604" s="51">
        <v>0</v>
      </c>
      <c r="G604" s="32">
        <v>0</v>
      </c>
      <c r="H604" s="32">
        <v>0</v>
      </c>
      <c r="I604" s="32">
        <v>0</v>
      </c>
      <c r="J604" s="32">
        <v>0</v>
      </c>
      <c r="L604" s="51">
        <v>0</v>
      </c>
      <c r="M604">
        <v>0</v>
      </c>
      <c r="N604" s="51"/>
      <c r="O604" s="51"/>
    </row>
    <row r="605" spans="1:15" x14ac:dyDescent="0.5">
      <c r="A605" s="64" t="str">
        <f>IF(ISBLANK(Census!C376),(""),(INT(YEARFRAC(Census!C376,'Request Form'!$E$11,1))))</f>
        <v/>
      </c>
      <c r="B605" s="34" t="str">
        <f ca="1">IF(ISBLANK(Census!C376),(""),(INT(YEARFRAC(Census!C376,TODAY(),1))))</f>
        <v/>
      </c>
      <c r="C605" s="51" t="str">
        <v/>
      </c>
      <c r="D605" s="51"/>
      <c r="E605" s="51"/>
      <c r="F605" s="51">
        <v>0</v>
      </c>
      <c r="G605" s="32">
        <v>0</v>
      </c>
      <c r="H605" s="32">
        <v>0</v>
      </c>
      <c r="I605" s="32">
        <v>0</v>
      </c>
      <c r="J605" s="32">
        <v>0</v>
      </c>
      <c r="L605" s="51">
        <v>0</v>
      </c>
      <c r="M605">
        <v>0</v>
      </c>
      <c r="N605" s="51"/>
      <c r="O605" s="51"/>
    </row>
    <row r="606" spans="1:15" x14ac:dyDescent="0.5">
      <c r="A606" s="64" t="str">
        <f>IF(ISBLANK(Census!C377),(""),(INT(YEARFRAC(Census!C377,'Request Form'!$E$11,1))))</f>
        <v/>
      </c>
      <c r="B606" s="34" t="str">
        <f ca="1">IF(ISBLANK(Census!C377),(""),(INT(YEARFRAC(Census!C377,TODAY(),1))))</f>
        <v/>
      </c>
      <c r="C606" s="51" t="str">
        <v/>
      </c>
      <c r="D606" s="51"/>
      <c r="E606" s="51"/>
      <c r="F606" s="51">
        <v>0</v>
      </c>
      <c r="G606" s="32">
        <v>0</v>
      </c>
      <c r="H606" s="32">
        <v>0</v>
      </c>
      <c r="I606" s="32">
        <v>0</v>
      </c>
      <c r="J606" s="32">
        <v>0</v>
      </c>
      <c r="L606" s="51">
        <v>0</v>
      </c>
      <c r="M606">
        <v>0</v>
      </c>
      <c r="N606" s="51"/>
      <c r="O606" s="51"/>
    </row>
    <row r="607" spans="1:15" x14ac:dyDescent="0.5">
      <c r="A607" s="64" t="str">
        <f>IF(ISBLANK(Census!C378),(""),(INT(YEARFRAC(Census!C378,'Request Form'!$E$11,1))))</f>
        <v/>
      </c>
      <c r="B607" s="34" t="str">
        <f ca="1">IF(ISBLANK(Census!C378),(""),(INT(YEARFRAC(Census!C378,TODAY(),1))))</f>
        <v/>
      </c>
      <c r="C607" s="51" t="str">
        <v/>
      </c>
      <c r="D607" s="51"/>
      <c r="E607" s="51"/>
      <c r="F607" s="51">
        <v>0</v>
      </c>
      <c r="G607" s="32">
        <v>0</v>
      </c>
      <c r="H607" s="32">
        <v>0</v>
      </c>
      <c r="I607" s="32">
        <v>0</v>
      </c>
      <c r="J607" s="32">
        <v>0</v>
      </c>
      <c r="L607" s="51">
        <v>0</v>
      </c>
      <c r="M607">
        <v>0</v>
      </c>
      <c r="N607" s="51"/>
      <c r="O607" s="51"/>
    </row>
    <row r="608" spans="1:15" x14ac:dyDescent="0.5">
      <c r="A608" s="64" t="str">
        <f>IF(ISBLANK(Census!C379),(""),(INT(YEARFRAC(Census!C379,'Request Form'!$E$11,1))))</f>
        <v/>
      </c>
      <c r="B608" s="34" t="str">
        <f ca="1">IF(ISBLANK(Census!C379),(""),(INT(YEARFRAC(Census!C379,TODAY(),1))))</f>
        <v/>
      </c>
      <c r="C608" s="51" t="str">
        <v/>
      </c>
      <c r="D608" s="51"/>
      <c r="E608" s="51"/>
      <c r="F608" s="51">
        <v>0</v>
      </c>
      <c r="G608" s="32">
        <v>0</v>
      </c>
      <c r="H608" s="32">
        <v>0</v>
      </c>
      <c r="I608" s="32">
        <v>0</v>
      </c>
      <c r="J608" s="32">
        <v>0</v>
      </c>
      <c r="L608" s="51">
        <v>0</v>
      </c>
      <c r="M608">
        <v>0</v>
      </c>
      <c r="N608" s="51"/>
      <c r="O608" s="51"/>
    </row>
    <row r="609" spans="1:15" x14ac:dyDescent="0.5">
      <c r="A609" s="64" t="str">
        <f>IF(ISBLANK(Census!C380),(""),(INT(YEARFRAC(Census!C380,'Request Form'!$E$11,1))))</f>
        <v/>
      </c>
      <c r="B609" s="34" t="str">
        <f ca="1">IF(ISBLANK(Census!C380),(""),(INT(YEARFRAC(Census!C380,TODAY(),1))))</f>
        <v/>
      </c>
      <c r="C609" s="51" t="str">
        <v/>
      </c>
      <c r="D609" s="51"/>
      <c r="E609" s="51"/>
      <c r="F609" s="51">
        <v>0</v>
      </c>
      <c r="G609" s="32">
        <v>0</v>
      </c>
      <c r="H609" s="32">
        <v>0</v>
      </c>
      <c r="I609" s="32">
        <v>0</v>
      </c>
      <c r="J609" s="32">
        <v>0</v>
      </c>
      <c r="L609" s="51">
        <v>0</v>
      </c>
      <c r="M609">
        <v>0</v>
      </c>
      <c r="N609" s="51"/>
      <c r="O609" s="51"/>
    </row>
    <row r="610" spans="1:15" x14ac:dyDescent="0.5">
      <c r="A610" s="64" t="str">
        <f>IF(ISBLANK(Census!C381),(""),(INT(YEARFRAC(Census!C381,'Request Form'!$E$11,1))))</f>
        <v/>
      </c>
      <c r="B610" s="34" t="str">
        <f ca="1">IF(ISBLANK(Census!C381),(""),(INT(YEARFRAC(Census!C381,TODAY(),1))))</f>
        <v/>
      </c>
      <c r="C610" s="51" t="str">
        <v/>
      </c>
      <c r="D610" s="51"/>
      <c r="E610" s="51"/>
      <c r="F610" s="51">
        <v>0</v>
      </c>
      <c r="G610" s="32">
        <v>0</v>
      </c>
      <c r="H610" s="32">
        <v>0</v>
      </c>
      <c r="I610" s="32">
        <v>0</v>
      </c>
      <c r="J610" s="32">
        <v>0</v>
      </c>
      <c r="L610" s="51">
        <v>0</v>
      </c>
      <c r="M610">
        <v>0</v>
      </c>
      <c r="N610" s="51"/>
      <c r="O610" s="51"/>
    </row>
    <row r="611" spans="1:15" x14ac:dyDescent="0.5">
      <c r="A611" s="64" t="str">
        <f>IF(ISBLANK(Census!C382),(""),(INT(YEARFRAC(Census!C382,'Request Form'!$E$11,1))))</f>
        <v/>
      </c>
      <c r="B611" s="34" t="str">
        <f ca="1">IF(ISBLANK(Census!C382),(""),(INT(YEARFRAC(Census!C382,TODAY(),1))))</f>
        <v/>
      </c>
      <c r="C611" s="51" t="str">
        <v/>
      </c>
      <c r="D611" s="51"/>
      <c r="E611" s="51"/>
      <c r="F611" s="51">
        <v>0</v>
      </c>
      <c r="G611" s="32">
        <v>0</v>
      </c>
      <c r="H611" s="32">
        <v>0</v>
      </c>
      <c r="I611" s="32">
        <v>0</v>
      </c>
      <c r="J611" s="32">
        <v>0</v>
      </c>
      <c r="L611" s="51">
        <v>0</v>
      </c>
      <c r="M611">
        <v>0</v>
      </c>
      <c r="N611" s="51"/>
      <c r="O611" s="51"/>
    </row>
    <row r="612" spans="1:15" x14ac:dyDescent="0.5">
      <c r="A612" s="64" t="str">
        <f>IF(ISBLANK(Census!C383),(""),(INT(YEARFRAC(Census!C383,'Request Form'!$E$11,1))))</f>
        <v/>
      </c>
      <c r="B612" s="34" t="str">
        <f ca="1">IF(ISBLANK(Census!C383),(""),(INT(YEARFRAC(Census!C383,TODAY(),1))))</f>
        <v/>
      </c>
      <c r="C612" s="51" t="str">
        <v/>
      </c>
      <c r="D612" s="51"/>
      <c r="E612" s="51"/>
      <c r="F612" s="51">
        <v>0</v>
      </c>
      <c r="G612" s="32">
        <v>0</v>
      </c>
      <c r="H612" s="32">
        <v>0</v>
      </c>
      <c r="I612" s="32">
        <v>0</v>
      </c>
      <c r="J612" s="32">
        <v>0</v>
      </c>
      <c r="L612" s="51">
        <v>0</v>
      </c>
      <c r="M612">
        <v>0</v>
      </c>
      <c r="N612" s="51"/>
      <c r="O612" s="51"/>
    </row>
    <row r="613" spans="1:15" x14ac:dyDescent="0.5">
      <c r="A613" s="64" t="str">
        <f>IF(ISBLANK(Census!C384),(""),(INT(YEARFRAC(Census!C384,'Request Form'!$E$11,1))))</f>
        <v/>
      </c>
      <c r="B613" s="34" t="str">
        <f ca="1">IF(ISBLANK(Census!C384),(""),(INT(YEARFRAC(Census!C384,TODAY(),1))))</f>
        <v/>
      </c>
      <c r="C613" s="51" t="str">
        <v/>
      </c>
      <c r="D613" s="51"/>
      <c r="E613" s="51"/>
      <c r="F613" s="51">
        <v>0</v>
      </c>
      <c r="G613" s="32">
        <v>0</v>
      </c>
      <c r="H613" s="32">
        <v>0</v>
      </c>
      <c r="I613" s="32">
        <v>0</v>
      </c>
      <c r="J613" s="32">
        <v>0</v>
      </c>
      <c r="L613" s="51">
        <v>0</v>
      </c>
      <c r="M613">
        <v>0</v>
      </c>
      <c r="N613" s="51"/>
      <c r="O613" s="51"/>
    </row>
    <row r="614" spans="1:15" x14ac:dyDescent="0.5">
      <c r="A614" s="64" t="str">
        <f>IF(ISBLANK(Census!C385),(""),(INT(YEARFRAC(Census!C385,'Request Form'!$E$11,1))))</f>
        <v/>
      </c>
      <c r="B614" s="34" t="str">
        <f ca="1">IF(ISBLANK(Census!C385),(""),(INT(YEARFRAC(Census!C385,TODAY(),1))))</f>
        <v/>
      </c>
      <c r="C614" s="51" t="str">
        <v/>
      </c>
      <c r="D614" s="51"/>
      <c r="E614" s="51"/>
      <c r="F614" s="51">
        <v>0</v>
      </c>
      <c r="G614" s="32">
        <v>0</v>
      </c>
      <c r="H614" s="32">
        <v>0</v>
      </c>
      <c r="I614" s="32">
        <v>0</v>
      </c>
      <c r="J614" s="32">
        <v>0</v>
      </c>
      <c r="L614" s="51">
        <v>0</v>
      </c>
      <c r="M614">
        <v>0</v>
      </c>
      <c r="N614" s="51"/>
      <c r="O614" s="51"/>
    </row>
    <row r="615" spans="1:15" x14ac:dyDescent="0.5">
      <c r="A615" s="64" t="str">
        <f>IF(ISBLANK(Census!C386),(""),(INT(YEARFRAC(Census!C386,'Request Form'!$E$11,1))))</f>
        <v/>
      </c>
      <c r="B615" s="34" t="str">
        <f ca="1">IF(ISBLANK(Census!C386),(""),(INT(YEARFRAC(Census!C386,TODAY(),1))))</f>
        <v/>
      </c>
      <c r="C615" s="51" t="str">
        <v/>
      </c>
      <c r="D615" s="51"/>
      <c r="E615" s="51"/>
      <c r="F615" s="51">
        <v>0</v>
      </c>
      <c r="G615" s="32">
        <v>0</v>
      </c>
      <c r="H615" s="32">
        <v>0</v>
      </c>
      <c r="I615" s="32">
        <v>0</v>
      </c>
      <c r="J615" s="32">
        <v>0</v>
      </c>
      <c r="L615" s="51">
        <v>0</v>
      </c>
      <c r="M615">
        <v>0</v>
      </c>
      <c r="N615" s="51"/>
      <c r="O615" s="51"/>
    </row>
    <row r="616" spans="1:15" x14ac:dyDescent="0.5">
      <c r="A616" s="64" t="str">
        <f>IF(ISBLANK(Census!C387),(""),(INT(YEARFRAC(Census!C387,'Request Form'!$E$11,1))))</f>
        <v/>
      </c>
      <c r="B616" s="34" t="str">
        <f ca="1">IF(ISBLANK(Census!C387),(""),(INT(YEARFRAC(Census!C387,TODAY(),1))))</f>
        <v/>
      </c>
      <c r="C616" s="51" t="str">
        <v/>
      </c>
      <c r="D616" s="51"/>
      <c r="E616" s="51"/>
      <c r="F616" s="51">
        <v>0</v>
      </c>
      <c r="G616" s="32">
        <v>0</v>
      </c>
      <c r="H616" s="32">
        <v>0</v>
      </c>
      <c r="I616" s="32">
        <v>0</v>
      </c>
      <c r="J616" s="32">
        <v>0</v>
      </c>
      <c r="L616" s="51">
        <v>0</v>
      </c>
      <c r="M616">
        <v>0</v>
      </c>
      <c r="N616" s="51"/>
      <c r="O616" s="51"/>
    </row>
    <row r="617" spans="1:15" x14ac:dyDescent="0.5">
      <c r="A617" s="64" t="str">
        <f>IF(ISBLANK(Census!C388),(""),(INT(YEARFRAC(Census!C388,'Request Form'!$E$11,1))))</f>
        <v/>
      </c>
      <c r="B617" s="34" t="str">
        <f ca="1">IF(ISBLANK(Census!C388),(""),(INT(YEARFRAC(Census!C388,TODAY(),1))))</f>
        <v/>
      </c>
      <c r="C617" s="51" t="str">
        <v/>
      </c>
      <c r="D617" s="51"/>
      <c r="E617" s="51"/>
      <c r="F617" s="51">
        <v>0</v>
      </c>
      <c r="G617" s="32">
        <v>0</v>
      </c>
      <c r="H617" s="32">
        <v>0</v>
      </c>
      <c r="I617" s="32">
        <v>0</v>
      </c>
      <c r="J617" s="32">
        <v>0</v>
      </c>
      <c r="L617" s="51">
        <v>0</v>
      </c>
      <c r="M617">
        <v>0</v>
      </c>
      <c r="N617" s="51"/>
      <c r="O617" s="51"/>
    </row>
    <row r="618" spans="1:15" x14ac:dyDescent="0.5">
      <c r="A618" s="64" t="str">
        <f>IF(ISBLANK(Census!C389),(""),(INT(YEARFRAC(Census!C389,'Request Form'!$E$11,1))))</f>
        <v/>
      </c>
      <c r="B618" s="34" t="str">
        <f ca="1">IF(ISBLANK(Census!C389),(""),(INT(YEARFRAC(Census!C389,TODAY(),1))))</f>
        <v/>
      </c>
      <c r="C618" s="51" t="str">
        <v/>
      </c>
      <c r="D618" s="51"/>
      <c r="E618" s="51"/>
      <c r="F618" s="51">
        <v>0</v>
      </c>
      <c r="G618" s="32">
        <v>0</v>
      </c>
      <c r="H618" s="32">
        <v>0</v>
      </c>
      <c r="I618" s="32">
        <v>0</v>
      </c>
      <c r="J618" s="32">
        <v>0</v>
      </c>
      <c r="L618" s="51">
        <v>0</v>
      </c>
      <c r="M618">
        <v>0</v>
      </c>
      <c r="N618" s="51"/>
      <c r="O618" s="51"/>
    </row>
    <row r="619" spans="1:15" x14ac:dyDescent="0.5">
      <c r="A619" s="64" t="str">
        <f>IF(ISBLANK(Census!C390),(""),(INT(YEARFRAC(Census!C390,'Request Form'!$E$11,1))))</f>
        <v/>
      </c>
      <c r="B619" s="34" t="str">
        <f ca="1">IF(ISBLANK(Census!C390),(""),(INT(YEARFRAC(Census!C390,TODAY(),1))))</f>
        <v/>
      </c>
      <c r="C619" s="51" t="str">
        <v/>
      </c>
      <c r="D619" s="51"/>
      <c r="E619" s="51"/>
      <c r="F619" s="51">
        <v>0</v>
      </c>
      <c r="G619" s="32">
        <v>0</v>
      </c>
      <c r="H619" s="32">
        <v>0</v>
      </c>
      <c r="I619" s="32">
        <v>0</v>
      </c>
      <c r="J619" s="32">
        <v>0</v>
      </c>
      <c r="L619" s="51">
        <v>0</v>
      </c>
      <c r="M619">
        <v>0</v>
      </c>
      <c r="N619" s="51"/>
      <c r="O619" s="51"/>
    </row>
    <row r="620" spans="1:15" x14ac:dyDescent="0.5">
      <c r="A620" s="64" t="str">
        <f>IF(ISBLANK(Census!C391),(""),(INT(YEARFRAC(Census!C391,'Request Form'!$E$11,1))))</f>
        <v/>
      </c>
      <c r="B620" s="34" t="str">
        <f ca="1">IF(ISBLANK(Census!C391),(""),(INT(YEARFRAC(Census!C391,TODAY(),1))))</f>
        <v/>
      </c>
      <c r="C620" s="51" t="str">
        <v/>
      </c>
      <c r="D620" s="51"/>
      <c r="E620" s="51"/>
      <c r="F620" s="51">
        <v>0</v>
      </c>
      <c r="G620" s="32">
        <v>0</v>
      </c>
      <c r="H620" s="32">
        <v>0</v>
      </c>
      <c r="I620" s="32">
        <v>0</v>
      </c>
      <c r="J620" s="32">
        <v>0</v>
      </c>
      <c r="L620" s="51">
        <v>0</v>
      </c>
      <c r="M620">
        <v>0</v>
      </c>
      <c r="N620" s="51"/>
      <c r="O620" s="51"/>
    </row>
    <row r="621" spans="1:15" x14ac:dyDescent="0.5">
      <c r="A621" s="64" t="str">
        <f>IF(ISBLANK(Census!C392),(""),(INT(YEARFRAC(Census!C392,'Request Form'!$E$11,1))))</f>
        <v/>
      </c>
      <c r="B621" s="34" t="str">
        <f ca="1">IF(ISBLANK(Census!C392),(""),(INT(YEARFRAC(Census!C392,TODAY(),1))))</f>
        <v/>
      </c>
      <c r="C621" s="51" t="str">
        <v/>
      </c>
      <c r="D621" s="51"/>
      <c r="E621" s="51"/>
      <c r="F621" s="51">
        <v>0</v>
      </c>
      <c r="G621" s="32">
        <v>0</v>
      </c>
      <c r="H621" s="32">
        <v>0</v>
      </c>
      <c r="I621" s="32">
        <v>0</v>
      </c>
      <c r="J621" s="32">
        <v>0</v>
      </c>
      <c r="L621" s="51">
        <v>0</v>
      </c>
      <c r="M621">
        <v>0</v>
      </c>
      <c r="N621" s="51"/>
      <c r="O621" s="51"/>
    </row>
    <row r="622" spans="1:15" x14ac:dyDescent="0.5">
      <c r="A622" s="64" t="str">
        <f>IF(ISBLANK(Census!C393),(""),(INT(YEARFRAC(Census!C393,'Request Form'!$E$11,1))))</f>
        <v/>
      </c>
      <c r="B622" s="34" t="str">
        <f ca="1">IF(ISBLANK(Census!C393),(""),(INT(YEARFRAC(Census!C393,TODAY(),1))))</f>
        <v/>
      </c>
      <c r="C622" s="51" t="str">
        <v/>
      </c>
      <c r="D622" s="51"/>
      <c r="E622" s="51"/>
      <c r="F622" s="51">
        <v>0</v>
      </c>
      <c r="G622" s="32">
        <v>0</v>
      </c>
      <c r="H622" s="32">
        <v>0</v>
      </c>
      <c r="I622" s="32">
        <v>0</v>
      </c>
      <c r="J622" s="32">
        <v>0</v>
      </c>
      <c r="L622" s="51">
        <v>0</v>
      </c>
      <c r="M622">
        <v>0</v>
      </c>
      <c r="N622" s="51"/>
      <c r="O622" s="51"/>
    </row>
    <row r="623" spans="1:15" x14ac:dyDescent="0.5">
      <c r="A623" s="64" t="str">
        <f>IF(ISBLANK(Census!C394),(""),(INT(YEARFRAC(Census!C394,'Request Form'!$E$11,1))))</f>
        <v/>
      </c>
      <c r="B623" s="34" t="str">
        <f ca="1">IF(ISBLANK(Census!C394),(""),(INT(YEARFRAC(Census!C394,TODAY(),1))))</f>
        <v/>
      </c>
      <c r="C623" s="51" t="str">
        <v/>
      </c>
      <c r="D623" s="51"/>
      <c r="E623" s="51"/>
      <c r="F623" s="51">
        <v>0</v>
      </c>
      <c r="G623" s="32">
        <v>0</v>
      </c>
      <c r="H623" s="32">
        <v>0</v>
      </c>
      <c r="I623" s="32">
        <v>0</v>
      </c>
      <c r="J623" s="32">
        <v>0</v>
      </c>
      <c r="L623" s="51">
        <v>0</v>
      </c>
      <c r="M623">
        <v>0</v>
      </c>
      <c r="N623" s="51"/>
      <c r="O623" s="51"/>
    </row>
    <row r="624" spans="1:15" x14ac:dyDescent="0.5">
      <c r="A624" s="64" t="str">
        <f>IF(ISBLANK(Census!C395),(""),(INT(YEARFRAC(Census!C395,'Request Form'!$E$11,1))))</f>
        <v/>
      </c>
      <c r="B624" s="34" t="str">
        <f ca="1">IF(ISBLANK(Census!C395),(""),(INT(YEARFRAC(Census!C395,TODAY(),1))))</f>
        <v/>
      </c>
      <c r="C624" s="51" t="str">
        <v/>
      </c>
      <c r="D624" s="51"/>
      <c r="E624" s="51"/>
      <c r="F624" s="51">
        <v>0</v>
      </c>
      <c r="G624" s="32">
        <v>0</v>
      </c>
      <c r="H624" s="32">
        <v>0</v>
      </c>
      <c r="I624" s="32">
        <v>0</v>
      </c>
      <c r="J624" s="32">
        <v>0</v>
      </c>
      <c r="L624" s="51">
        <v>0</v>
      </c>
      <c r="M624">
        <v>0</v>
      </c>
      <c r="N624" s="51"/>
      <c r="O624" s="51"/>
    </row>
    <row r="625" spans="1:15" x14ac:dyDescent="0.5">
      <c r="A625" s="64" t="str">
        <f>IF(ISBLANK(Census!C396),(""),(INT(YEARFRAC(Census!C396,'Request Form'!$E$11,1))))</f>
        <v/>
      </c>
      <c r="B625" s="34" t="str">
        <f ca="1">IF(ISBLANK(Census!C396),(""),(INT(YEARFRAC(Census!C396,TODAY(),1))))</f>
        <v/>
      </c>
      <c r="C625" s="51" t="str">
        <v/>
      </c>
      <c r="D625" s="51"/>
      <c r="E625" s="51"/>
      <c r="F625" s="51">
        <v>0</v>
      </c>
      <c r="G625" s="32">
        <v>0</v>
      </c>
      <c r="H625" s="32">
        <v>0</v>
      </c>
      <c r="I625" s="32">
        <v>0</v>
      </c>
      <c r="J625" s="32">
        <v>0</v>
      </c>
      <c r="L625" s="51">
        <v>0</v>
      </c>
      <c r="M625">
        <v>0</v>
      </c>
      <c r="N625" s="51"/>
      <c r="O625" s="51"/>
    </row>
    <row r="626" spans="1:15" x14ac:dyDescent="0.5">
      <c r="A626" s="64" t="str">
        <f>IF(ISBLANK(Census!C397),(""),(INT(YEARFRAC(Census!C397,'Request Form'!$E$11,1))))</f>
        <v/>
      </c>
      <c r="B626" s="34" t="str">
        <f ca="1">IF(ISBLANK(Census!C397),(""),(INT(YEARFRAC(Census!C397,TODAY(),1))))</f>
        <v/>
      </c>
      <c r="C626" s="51" t="str">
        <v/>
      </c>
      <c r="D626" s="51"/>
      <c r="E626" s="51"/>
      <c r="F626" s="51">
        <v>0</v>
      </c>
      <c r="G626" s="32">
        <v>0</v>
      </c>
      <c r="H626" s="32">
        <v>0</v>
      </c>
      <c r="I626" s="32">
        <v>0</v>
      </c>
      <c r="J626" s="32">
        <v>0</v>
      </c>
      <c r="L626" s="51">
        <v>0</v>
      </c>
      <c r="M626">
        <v>0</v>
      </c>
      <c r="N626" s="51"/>
      <c r="O626" s="51"/>
    </row>
    <row r="627" spans="1:15" x14ac:dyDescent="0.5">
      <c r="A627" s="64" t="str">
        <f>IF(ISBLANK(Census!C398),(""),(INT(YEARFRAC(Census!C398,'Request Form'!$E$11,1))))</f>
        <v/>
      </c>
      <c r="B627" s="34" t="str">
        <f ca="1">IF(ISBLANK(Census!C398),(""),(INT(YEARFRAC(Census!C398,TODAY(),1))))</f>
        <v/>
      </c>
      <c r="C627" s="51" t="str">
        <v/>
      </c>
      <c r="D627" s="51"/>
      <c r="E627" s="51"/>
      <c r="F627" s="51">
        <v>0</v>
      </c>
      <c r="G627" s="32">
        <v>0</v>
      </c>
      <c r="H627" s="32">
        <v>0</v>
      </c>
      <c r="I627" s="32">
        <v>0</v>
      </c>
      <c r="J627" s="32">
        <v>0</v>
      </c>
      <c r="L627" s="51">
        <v>0</v>
      </c>
      <c r="M627">
        <v>0</v>
      </c>
      <c r="N627" s="51"/>
      <c r="O627" s="51"/>
    </row>
    <row r="628" spans="1:15" x14ac:dyDescent="0.5">
      <c r="A628" s="64" t="str">
        <f>IF(ISBLANK(Census!C399),(""),(INT(YEARFRAC(Census!C399,'Request Form'!$E$11,1))))</f>
        <v/>
      </c>
      <c r="B628" s="34" t="str">
        <f ca="1">IF(ISBLANK(Census!C399),(""),(INT(YEARFRAC(Census!C399,TODAY(),1))))</f>
        <v/>
      </c>
      <c r="C628" s="51" t="str">
        <v/>
      </c>
      <c r="D628" s="51"/>
      <c r="E628" s="51"/>
      <c r="F628" s="51">
        <v>0</v>
      </c>
      <c r="G628" s="32">
        <v>0</v>
      </c>
      <c r="H628" s="32">
        <v>0</v>
      </c>
      <c r="I628" s="32">
        <v>0</v>
      </c>
      <c r="J628" s="32">
        <v>0</v>
      </c>
      <c r="L628" s="51">
        <v>0</v>
      </c>
      <c r="M628">
        <v>0</v>
      </c>
      <c r="N628" s="51"/>
      <c r="O628" s="51"/>
    </row>
    <row r="629" spans="1:15" x14ac:dyDescent="0.5">
      <c r="A629" s="64" t="str">
        <f>IF(ISBLANK(Census!C400),(""),(INT(YEARFRAC(Census!C400,'Request Form'!$E$11,1))))</f>
        <v/>
      </c>
      <c r="B629" s="34" t="str">
        <f ca="1">IF(ISBLANK(Census!C400),(""),(INT(YEARFRAC(Census!C400,TODAY(),1))))</f>
        <v/>
      </c>
      <c r="C629" s="51" t="str">
        <v/>
      </c>
      <c r="D629" s="51"/>
      <c r="E629" s="51"/>
      <c r="F629" s="51">
        <v>0</v>
      </c>
      <c r="G629" s="32">
        <v>0</v>
      </c>
      <c r="H629" s="32">
        <v>0</v>
      </c>
      <c r="I629" s="32">
        <v>0</v>
      </c>
      <c r="J629" s="32">
        <v>0</v>
      </c>
      <c r="L629" s="51">
        <v>0</v>
      </c>
      <c r="M629">
        <v>0</v>
      </c>
      <c r="N629" s="51"/>
      <c r="O629" s="51"/>
    </row>
    <row r="630" spans="1:15" x14ac:dyDescent="0.5">
      <c r="A630" s="64" t="str">
        <f>IF(ISBLANK(Census!C401),(""),(INT(YEARFRAC(Census!C401,'Request Form'!$E$11,1))))</f>
        <v/>
      </c>
      <c r="B630" s="34" t="str">
        <f ca="1">IF(ISBLANK(Census!C401),(""),(INT(YEARFRAC(Census!C401,TODAY(),1))))</f>
        <v/>
      </c>
      <c r="C630" s="51" t="str">
        <v/>
      </c>
      <c r="D630" s="51"/>
      <c r="E630" s="51"/>
      <c r="F630" s="51">
        <v>0</v>
      </c>
      <c r="G630" s="32">
        <v>0</v>
      </c>
      <c r="H630" s="32">
        <v>0</v>
      </c>
      <c r="I630" s="32">
        <v>0</v>
      </c>
      <c r="J630" s="32">
        <v>0</v>
      </c>
      <c r="L630" s="51">
        <v>0</v>
      </c>
      <c r="M630">
        <v>0</v>
      </c>
      <c r="N630" s="51"/>
      <c r="O630" s="51"/>
    </row>
    <row r="631" spans="1:15" x14ac:dyDescent="0.5">
      <c r="A631" s="64" t="str">
        <f>IF(ISBLANK(Census!C402),(""),(INT(YEARFRAC(Census!C402,'Request Form'!$E$11,1))))</f>
        <v/>
      </c>
      <c r="B631" s="34" t="str">
        <f ca="1">IF(ISBLANK(Census!C402),(""),(INT(YEARFRAC(Census!C402,TODAY(),1))))</f>
        <v/>
      </c>
      <c r="C631" s="51" t="str">
        <v/>
      </c>
      <c r="D631" s="51"/>
      <c r="E631" s="51"/>
      <c r="F631" s="51">
        <v>0</v>
      </c>
      <c r="G631" s="32">
        <v>0</v>
      </c>
      <c r="H631" s="32">
        <v>0</v>
      </c>
      <c r="I631" s="32">
        <v>0</v>
      </c>
      <c r="J631" s="32">
        <v>0</v>
      </c>
      <c r="L631" s="51">
        <v>0</v>
      </c>
      <c r="M631">
        <v>0</v>
      </c>
      <c r="N631" s="51"/>
      <c r="O631" s="51"/>
    </row>
    <row r="632" spans="1:15" x14ac:dyDescent="0.5">
      <c r="A632" s="64" t="str">
        <f>IF(ISBLANK(Census!C403),(""),(INT(YEARFRAC(Census!C403,'Request Form'!$E$11,1))))</f>
        <v/>
      </c>
      <c r="B632" s="34" t="str">
        <f ca="1">IF(ISBLANK(Census!C403),(""),(INT(YEARFRAC(Census!C403,TODAY(),1))))</f>
        <v/>
      </c>
      <c r="C632" s="51" t="str">
        <v/>
      </c>
      <c r="D632" s="51"/>
      <c r="E632" s="51"/>
      <c r="F632" s="51">
        <v>0</v>
      </c>
      <c r="G632" s="32">
        <v>0</v>
      </c>
      <c r="H632" s="32">
        <v>0</v>
      </c>
      <c r="I632" s="32">
        <v>0</v>
      </c>
      <c r="J632" s="32">
        <v>0</v>
      </c>
      <c r="L632" s="51">
        <v>0</v>
      </c>
      <c r="M632">
        <v>0</v>
      </c>
      <c r="N632" s="51"/>
      <c r="O632" s="51"/>
    </row>
    <row r="633" spans="1:15" x14ac:dyDescent="0.5">
      <c r="A633" s="64" t="str">
        <f>IF(ISBLANK(Census!C404),(""),(INT(YEARFRAC(Census!C404,'Request Form'!$E$11,1))))</f>
        <v/>
      </c>
      <c r="B633" s="34" t="str">
        <f ca="1">IF(ISBLANK(Census!C404),(""),(INT(YEARFRAC(Census!C404,TODAY(),1))))</f>
        <v/>
      </c>
      <c r="C633" s="51" t="str">
        <v/>
      </c>
      <c r="D633" s="51"/>
      <c r="E633" s="51"/>
      <c r="F633" s="51">
        <v>0</v>
      </c>
      <c r="G633" s="32">
        <v>0</v>
      </c>
      <c r="H633" s="32">
        <v>0</v>
      </c>
      <c r="I633" s="32">
        <v>0</v>
      </c>
      <c r="J633" s="32">
        <v>0</v>
      </c>
      <c r="L633" s="51">
        <v>0</v>
      </c>
      <c r="M633">
        <v>0</v>
      </c>
      <c r="N633" s="51"/>
      <c r="O633" s="51"/>
    </row>
    <row r="634" spans="1:15" x14ac:dyDescent="0.5">
      <c r="A634" s="64" t="str">
        <f>IF(ISBLANK(Census!C405),(""),(INT(YEARFRAC(Census!C405,'Request Form'!$E$11,1))))</f>
        <v/>
      </c>
      <c r="B634" s="34" t="str">
        <f ca="1">IF(ISBLANK(Census!C405),(""),(INT(YEARFRAC(Census!C405,TODAY(),1))))</f>
        <v/>
      </c>
      <c r="C634" s="51" t="str">
        <v/>
      </c>
      <c r="D634" s="51"/>
      <c r="E634" s="51"/>
      <c r="F634" s="51">
        <v>0</v>
      </c>
      <c r="G634" s="32">
        <v>0</v>
      </c>
      <c r="H634" s="32">
        <v>0</v>
      </c>
      <c r="I634" s="32">
        <v>0</v>
      </c>
      <c r="J634" s="32">
        <v>0</v>
      </c>
      <c r="L634" s="51">
        <v>0</v>
      </c>
      <c r="M634">
        <v>0</v>
      </c>
      <c r="N634" s="51"/>
      <c r="O634" s="51"/>
    </row>
    <row r="635" spans="1:15" x14ac:dyDescent="0.5">
      <c r="A635" s="64" t="str">
        <f>IF(ISBLANK(Census!C406),(""),(INT(YEARFRAC(Census!C406,'Request Form'!$E$11,1))))</f>
        <v/>
      </c>
      <c r="B635" s="34" t="str">
        <f ca="1">IF(ISBLANK(Census!C406),(""),(INT(YEARFRAC(Census!C406,TODAY(),1))))</f>
        <v/>
      </c>
      <c r="C635" s="51" t="str">
        <v/>
      </c>
      <c r="D635" s="51"/>
      <c r="E635" s="51"/>
      <c r="F635" s="51">
        <v>0</v>
      </c>
      <c r="G635" s="32">
        <v>0</v>
      </c>
      <c r="H635" s="32">
        <v>0</v>
      </c>
      <c r="I635" s="32">
        <v>0</v>
      </c>
      <c r="J635" s="32">
        <v>0</v>
      </c>
      <c r="L635" s="51">
        <v>0</v>
      </c>
      <c r="M635">
        <v>0</v>
      </c>
      <c r="N635" s="51"/>
      <c r="O635" s="51"/>
    </row>
    <row r="636" spans="1:15" x14ac:dyDescent="0.5">
      <c r="A636" s="64" t="str">
        <f>IF(ISBLANK(Census!C407),(""),(INT(YEARFRAC(Census!C407,'Request Form'!$E$11,1))))</f>
        <v/>
      </c>
      <c r="B636" s="34" t="str">
        <f ca="1">IF(ISBLANK(Census!C407),(""),(INT(YEARFRAC(Census!C407,TODAY(),1))))</f>
        <v/>
      </c>
      <c r="C636" s="51" t="str">
        <v/>
      </c>
      <c r="D636" s="51"/>
      <c r="E636" s="51"/>
      <c r="F636" s="51">
        <v>0</v>
      </c>
      <c r="G636" s="32">
        <v>0</v>
      </c>
      <c r="H636" s="32">
        <v>0</v>
      </c>
      <c r="I636" s="32">
        <v>0</v>
      </c>
      <c r="J636" s="32">
        <v>0</v>
      </c>
      <c r="L636" s="51">
        <v>0</v>
      </c>
      <c r="M636">
        <v>0</v>
      </c>
      <c r="N636" s="51"/>
      <c r="O636" s="51"/>
    </row>
    <row r="637" spans="1:15" x14ac:dyDescent="0.5">
      <c r="A637" s="64" t="str">
        <f>IF(ISBLANK(Census!C408),(""),(INT(YEARFRAC(Census!C408,'Request Form'!$E$11,1))))</f>
        <v/>
      </c>
      <c r="B637" s="34" t="str">
        <f ca="1">IF(ISBLANK(Census!C408),(""),(INT(YEARFRAC(Census!C408,TODAY(),1))))</f>
        <v/>
      </c>
      <c r="C637" s="51" t="str">
        <v/>
      </c>
      <c r="D637" s="51"/>
      <c r="E637" s="51"/>
      <c r="F637" s="51">
        <v>0</v>
      </c>
      <c r="G637" s="32">
        <v>0</v>
      </c>
      <c r="H637" s="32">
        <v>0</v>
      </c>
      <c r="I637" s="32">
        <v>0</v>
      </c>
      <c r="J637" s="32">
        <v>0</v>
      </c>
      <c r="L637" s="51">
        <v>0</v>
      </c>
      <c r="M637">
        <v>0</v>
      </c>
      <c r="N637" s="51"/>
      <c r="O637" s="51"/>
    </row>
    <row r="638" spans="1:15" x14ac:dyDescent="0.5">
      <c r="A638" s="64" t="str">
        <f>IF(ISBLANK(Census!C409),(""),(INT(YEARFRAC(Census!C409,'Request Form'!$E$11,1))))</f>
        <v/>
      </c>
      <c r="B638" s="34" t="str">
        <f ca="1">IF(ISBLANK(Census!C409),(""),(INT(YEARFRAC(Census!C409,TODAY(),1))))</f>
        <v/>
      </c>
      <c r="C638" s="51" t="str">
        <v/>
      </c>
      <c r="D638" s="51"/>
      <c r="E638" s="51"/>
      <c r="F638" s="51">
        <v>0</v>
      </c>
      <c r="G638" s="32">
        <v>0</v>
      </c>
      <c r="H638" s="32">
        <v>0</v>
      </c>
      <c r="I638" s="32">
        <v>0</v>
      </c>
      <c r="J638" s="32">
        <v>0</v>
      </c>
      <c r="L638" s="51">
        <v>0</v>
      </c>
      <c r="M638">
        <v>0</v>
      </c>
      <c r="N638" s="51"/>
      <c r="O638" s="51"/>
    </row>
    <row r="639" spans="1:15" x14ac:dyDescent="0.5">
      <c r="A639" s="64" t="str">
        <f>IF(ISBLANK(Census!C410),(""),(INT(YEARFRAC(Census!C410,'Request Form'!$E$11,1))))</f>
        <v/>
      </c>
      <c r="B639" s="34" t="str">
        <f ca="1">IF(ISBLANK(Census!C410),(""),(INT(YEARFRAC(Census!C410,TODAY(),1))))</f>
        <v/>
      </c>
      <c r="C639" s="51" t="str">
        <v/>
      </c>
      <c r="D639" s="51"/>
      <c r="E639" s="51"/>
      <c r="F639" s="51">
        <v>0</v>
      </c>
      <c r="G639" s="32">
        <v>0</v>
      </c>
      <c r="H639" s="32">
        <v>0</v>
      </c>
      <c r="I639" s="32">
        <v>0</v>
      </c>
      <c r="J639" s="32">
        <v>0</v>
      </c>
      <c r="L639" s="51">
        <v>0</v>
      </c>
      <c r="M639">
        <v>0</v>
      </c>
      <c r="N639" s="51"/>
      <c r="O639" s="51"/>
    </row>
    <row r="640" spans="1:15" x14ac:dyDescent="0.5">
      <c r="A640" s="64" t="str">
        <f>IF(ISBLANK(Census!C411),(""),(INT(YEARFRAC(Census!C411,'Request Form'!$E$11,1))))</f>
        <v/>
      </c>
      <c r="B640" s="34" t="str">
        <f ca="1">IF(ISBLANK(Census!C411),(""),(INT(YEARFRAC(Census!C411,TODAY(),1))))</f>
        <v/>
      </c>
      <c r="C640" s="51" t="str">
        <v/>
      </c>
      <c r="D640" s="51"/>
      <c r="E640" s="51"/>
      <c r="F640" s="51">
        <v>0</v>
      </c>
      <c r="G640" s="32">
        <v>0</v>
      </c>
      <c r="H640" s="32">
        <v>0</v>
      </c>
      <c r="I640" s="32">
        <v>0</v>
      </c>
      <c r="J640" s="32">
        <v>0</v>
      </c>
      <c r="L640" s="51">
        <v>0</v>
      </c>
      <c r="M640">
        <v>0</v>
      </c>
      <c r="N640" s="51"/>
      <c r="O640" s="51"/>
    </row>
    <row r="641" spans="1:15" x14ac:dyDescent="0.5">
      <c r="A641" s="64" t="str">
        <f>IF(ISBLANK(Census!C412),(""),(INT(YEARFRAC(Census!C412,'Request Form'!$E$11,1))))</f>
        <v/>
      </c>
      <c r="B641" s="34" t="str">
        <f ca="1">IF(ISBLANK(Census!C412),(""),(INT(YEARFRAC(Census!C412,TODAY(),1))))</f>
        <v/>
      </c>
      <c r="C641" s="51" t="str">
        <v/>
      </c>
      <c r="D641" s="51"/>
      <c r="E641" s="51"/>
      <c r="F641" s="51">
        <v>0</v>
      </c>
      <c r="G641" s="32">
        <v>0</v>
      </c>
      <c r="H641" s="32">
        <v>0</v>
      </c>
      <c r="I641" s="32">
        <v>0</v>
      </c>
      <c r="J641" s="32">
        <v>0</v>
      </c>
      <c r="L641" s="51">
        <v>0</v>
      </c>
      <c r="M641">
        <v>0</v>
      </c>
      <c r="N641" s="51"/>
      <c r="O641" s="51"/>
    </row>
    <row r="642" spans="1:15" x14ac:dyDescent="0.5">
      <c r="A642" s="64" t="str">
        <f>IF(ISBLANK(Census!C413),(""),(INT(YEARFRAC(Census!C413,'Request Form'!$E$11,1))))</f>
        <v/>
      </c>
      <c r="B642" s="34" t="str">
        <f ca="1">IF(ISBLANK(Census!C413),(""),(INT(YEARFRAC(Census!C413,TODAY(),1))))</f>
        <v/>
      </c>
      <c r="C642" s="51" t="str">
        <v/>
      </c>
      <c r="D642" s="51"/>
      <c r="E642" s="51"/>
      <c r="F642" s="51">
        <v>0</v>
      </c>
      <c r="G642" s="32">
        <v>0</v>
      </c>
      <c r="H642" s="32">
        <v>0</v>
      </c>
      <c r="I642" s="32">
        <v>0</v>
      </c>
      <c r="J642" s="32">
        <v>0</v>
      </c>
      <c r="L642" s="51">
        <v>0</v>
      </c>
      <c r="M642">
        <v>0</v>
      </c>
      <c r="N642" s="51"/>
      <c r="O642" s="51"/>
    </row>
    <row r="643" spans="1:15" x14ac:dyDescent="0.5">
      <c r="A643" s="64" t="str">
        <f>IF(ISBLANK(Census!C414),(""),(INT(YEARFRAC(Census!C414,'Request Form'!$E$11,1))))</f>
        <v/>
      </c>
      <c r="B643" s="34" t="str">
        <f ca="1">IF(ISBLANK(Census!C414),(""),(INT(YEARFRAC(Census!C414,TODAY(),1))))</f>
        <v/>
      </c>
      <c r="C643" s="51" t="str">
        <v/>
      </c>
      <c r="D643" s="51"/>
      <c r="E643" s="51"/>
      <c r="F643" s="51">
        <v>0</v>
      </c>
      <c r="G643" s="32">
        <v>0</v>
      </c>
      <c r="H643" s="32">
        <v>0</v>
      </c>
      <c r="I643" s="32">
        <v>0</v>
      </c>
      <c r="J643" s="32">
        <v>0</v>
      </c>
      <c r="L643" s="51">
        <v>0</v>
      </c>
      <c r="M643">
        <v>0</v>
      </c>
      <c r="N643" s="51"/>
      <c r="O643" s="51"/>
    </row>
    <row r="644" spans="1:15" x14ac:dyDescent="0.5">
      <c r="A644" s="64" t="str">
        <f>IF(ISBLANK(Census!C415),(""),(INT(YEARFRAC(Census!C415,'Request Form'!$E$11,1))))</f>
        <v/>
      </c>
      <c r="B644" s="34" t="str">
        <f ca="1">IF(ISBLANK(Census!C415),(""),(INT(YEARFRAC(Census!C415,TODAY(),1))))</f>
        <v/>
      </c>
      <c r="C644" s="51" t="str">
        <v/>
      </c>
      <c r="D644" s="51"/>
      <c r="E644" s="51"/>
      <c r="F644" s="51">
        <v>0</v>
      </c>
      <c r="G644" s="32">
        <v>0</v>
      </c>
      <c r="H644" s="32">
        <v>0</v>
      </c>
      <c r="I644" s="32">
        <v>0</v>
      </c>
      <c r="J644" s="32">
        <v>0</v>
      </c>
      <c r="L644" s="51">
        <v>0</v>
      </c>
      <c r="M644">
        <v>0</v>
      </c>
      <c r="N644" s="51"/>
      <c r="O644" s="51"/>
    </row>
    <row r="645" spans="1:15" x14ac:dyDescent="0.5">
      <c r="A645" s="64" t="str">
        <f>IF(ISBLANK(Census!C416),(""),(INT(YEARFRAC(Census!C416,'Request Form'!$E$11,1))))</f>
        <v/>
      </c>
      <c r="B645" s="34" t="str">
        <f ca="1">IF(ISBLANK(Census!C416),(""),(INT(YEARFRAC(Census!C416,TODAY(),1))))</f>
        <v/>
      </c>
      <c r="C645" s="51" t="str">
        <v/>
      </c>
      <c r="D645" s="51"/>
      <c r="E645" s="51"/>
      <c r="F645" s="51">
        <v>0</v>
      </c>
      <c r="G645" s="32">
        <v>0</v>
      </c>
      <c r="H645" s="32">
        <v>0</v>
      </c>
      <c r="I645" s="32">
        <v>0</v>
      </c>
      <c r="J645" s="32">
        <v>0</v>
      </c>
      <c r="L645" s="51">
        <v>0</v>
      </c>
      <c r="M645">
        <v>0</v>
      </c>
      <c r="N645" s="51"/>
      <c r="O645" s="51"/>
    </row>
    <row r="646" spans="1:15" x14ac:dyDescent="0.5">
      <c r="A646" s="64" t="str">
        <f>IF(ISBLANK(Census!C417),(""),(INT(YEARFRAC(Census!C417,'Request Form'!$E$11,1))))</f>
        <v/>
      </c>
      <c r="B646" s="34" t="str">
        <f ca="1">IF(ISBLANK(Census!C417),(""),(INT(YEARFRAC(Census!C417,TODAY(),1))))</f>
        <v/>
      </c>
      <c r="C646" s="51" t="str">
        <v/>
      </c>
      <c r="D646" s="51"/>
      <c r="E646" s="51"/>
      <c r="F646" s="51">
        <v>0</v>
      </c>
      <c r="G646" s="32">
        <v>0</v>
      </c>
      <c r="H646" s="32">
        <v>0</v>
      </c>
      <c r="I646" s="32">
        <v>0</v>
      </c>
      <c r="J646" s="32">
        <v>0</v>
      </c>
      <c r="L646" s="51">
        <v>0</v>
      </c>
      <c r="M646">
        <v>0</v>
      </c>
      <c r="N646" s="51"/>
      <c r="O646" s="51"/>
    </row>
    <row r="647" spans="1:15" x14ac:dyDescent="0.5">
      <c r="A647" s="64" t="str">
        <f>IF(ISBLANK(Census!C418),(""),(INT(YEARFRAC(Census!C418,'Request Form'!$E$11,1))))</f>
        <v/>
      </c>
      <c r="B647" s="34" t="str">
        <f ca="1">IF(ISBLANK(Census!C418),(""),(INT(YEARFRAC(Census!C418,TODAY(),1))))</f>
        <v/>
      </c>
      <c r="C647" s="51" t="str">
        <v/>
      </c>
      <c r="D647" s="51"/>
      <c r="E647" s="51"/>
      <c r="F647" s="51">
        <v>0</v>
      </c>
      <c r="G647" s="32">
        <v>0</v>
      </c>
      <c r="H647" s="32">
        <v>0</v>
      </c>
      <c r="I647" s="32">
        <v>0</v>
      </c>
      <c r="J647" s="32">
        <v>0</v>
      </c>
      <c r="L647" s="51">
        <v>0</v>
      </c>
      <c r="M647">
        <v>0</v>
      </c>
      <c r="N647" s="51"/>
      <c r="O647" s="51"/>
    </row>
    <row r="648" spans="1:15" x14ac:dyDescent="0.5">
      <c r="A648" s="64" t="str">
        <f>IF(ISBLANK(Census!C419),(""),(INT(YEARFRAC(Census!C419,'Request Form'!$E$11,1))))</f>
        <v/>
      </c>
      <c r="B648" s="34" t="str">
        <f ca="1">IF(ISBLANK(Census!C419),(""),(INT(YEARFRAC(Census!C419,TODAY(),1))))</f>
        <v/>
      </c>
      <c r="C648" s="51" t="str">
        <v/>
      </c>
      <c r="D648" s="51"/>
      <c r="E648" s="51"/>
      <c r="F648" s="51">
        <v>0</v>
      </c>
      <c r="G648" s="32">
        <v>0</v>
      </c>
      <c r="H648" s="32">
        <v>0</v>
      </c>
      <c r="I648" s="32">
        <v>0</v>
      </c>
      <c r="J648" s="32">
        <v>0</v>
      </c>
      <c r="L648" s="51">
        <v>0</v>
      </c>
      <c r="M648">
        <v>0</v>
      </c>
      <c r="N648" s="51"/>
      <c r="O648" s="51"/>
    </row>
    <row r="649" spans="1:15" x14ac:dyDescent="0.5">
      <c r="A649" s="64" t="str">
        <f>IF(ISBLANK(Census!C420),(""),(INT(YEARFRAC(Census!C420,'Request Form'!$E$11,1))))</f>
        <v/>
      </c>
      <c r="B649" s="34" t="str">
        <f ca="1">IF(ISBLANK(Census!C420),(""),(INT(YEARFRAC(Census!C420,TODAY(),1))))</f>
        <v/>
      </c>
      <c r="C649" s="51" t="str">
        <v/>
      </c>
      <c r="D649" s="51"/>
      <c r="E649" s="51"/>
      <c r="F649" s="51">
        <v>0</v>
      </c>
      <c r="G649" s="32">
        <v>0</v>
      </c>
      <c r="H649" s="32">
        <v>0</v>
      </c>
      <c r="I649" s="32">
        <v>0</v>
      </c>
      <c r="J649" s="32">
        <v>0</v>
      </c>
      <c r="L649" s="51">
        <v>0</v>
      </c>
      <c r="M649">
        <v>0</v>
      </c>
      <c r="N649" s="51"/>
      <c r="O649" s="51"/>
    </row>
    <row r="650" spans="1:15" x14ac:dyDescent="0.5">
      <c r="A650" s="64" t="str">
        <f>IF(ISBLANK(Census!C421),(""),(INT(YEARFRAC(Census!C421,'Request Form'!$E$11,1))))</f>
        <v/>
      </c>
      <c r="B650" s="34" t="str">
        <f ca="1">IF(ISBLANK(Census!C421),(""),(INT(YEARFRAC(Census!C421,TODAY(),1))))</f>
        <v/>
      </c>
      <c r="C650" s="51" t="str">
        <v/>
      </c>
      <c r="D650" s="51"/>
      <c r="E650" s="51"/>
      <c r="F650" s="51">
        <v>0</v>
      </c>
      <c r="G650" s="32">
        <v>0</v>
      </c>
      <c r="H650" s="32">
        <v>0</v>
      </c>
      <c r="I650" s="32">
        <v>0</v>
      </c>
      <c r="J650" s="32">
        <v>0</v>
      </c>
      <c r="L650" s="51">
        <v>0</v>
      </c>
      <c r="M650">
        <v>0</v>
      </c>
      <c r="N650" s="51"/>
      <c r="O650" s="51"/>
    </row>
    <row r="651" spans="1:15" x14ac:dyDescent="0.5">
      <c r="A651" s="64" t="str">
        <f>IF(ISBLANK(Census!C422),(""),(INT(YEARFRAC(Census!C422,'Request Form'!$E$11,1))))</f>
        <v/>
      </c>
      <c r="B651" s="34" t="str">
        <f ca="1">IF(ISBLANK(Census!C422),(""),(INT(YEARFRAC(Census!C422,TODAY(),1))))</f>
        <v/>
      </c>
      <c r="C651" s="51" t="str">
        <v/>
      </c>
      <c r="D651" s="51"/>
      <c r="E651" s="51"/>
      <c r="F651" s="51">
        <v>0</v>
      </c>
      <c r="G651" s="32">
        <v>0</v>
      </c>
      <c r="H651" s="32">
        <v>0</v>
      </c>
      <c r="I651" s="32">
        <v>0</v>
      </c>
      <c r="J651" s="32">
        <v>0</v>
      </c>
      <c r="L651" s="51">
        <v>0</v>
      </c>
      <c r="M651">
        <v>0</v>
      </c>
      <c r="N651" s="51"/>
      <c r="O651" s="51"/>
    </row>
    <row r="652" spans="1:15" x14ac:dyDescent="0.5">
      <c r="A652" s="64" t="str">
        <f>IF(ISBLANK(Census!C423),(""),(INT(YEARFRAC(Census!C423,'Request Form'!$E$11,1))))</f>
        <v/>
      </c>
      <c r="B652" s="34" t="str">
        <f ca="1">IF(ISBLANK(Census!C423),(""),(INT(YEARFRAC(Census!C423,TODAY(),1))))</f>
        <v/>
      </c>
      <c r="C652" s="51" t="str">
        <v/>
      </c>
      <c r="D652" s="51"/>
      <c r="E652" s="51"/>
      <c r="F652" s="51">
        <v>0</v>
      </c>
      <c r="G652" s="32">
        <v>0</v>
      </c>
      <c r="H652" s="32">
        <v>0</v>
      </c>
      <c r="I652" s="32">
        <v>0</v>
      </c>
      <c r="J652" s="32">
        <v>0</v>
      </c>
      <c r="L652" s="51">
        <v>0</v>
      </c>
      <c r="M652">
        <v>0</v>
      </c>
      <c r="N652" s="51"/>
      <c r="O652" s="51"/>
    </row>
    <row r="653" spans="1:15" x14ac:dyDescent="0.5">
      <c r="A653" s="64" t="str">
        <f>IF(ISBLANK(Census!C424),(""),(INT(YEARFRAC(Census!C424,'Request Form'!$E$11,1))))</f>
        <v/>
      </c>
      <c r="B653" s="34" t="str">
        <f ca="1">IF(ISBLANK(Census!C424),(""),(INT(YEARFRAC(Census!C424,TODAY(),1))))</f>
        <v/>
      </c>
      <c r="C653" s="51" t="str">
        <v/>
      </c>
      <c r="D653" s="51"/>
      <c r="E653" s="51"/>
      <c r="F653" s="51">
        <v>0</v>
      </c>
      <c r="G653" s="32">
        <v>0</v>
      </c>
      <c r="H653" s="32">
        <v>0</v>
      </c>
      <c r="I653" s="32">
        <v>0</v>
      </c>
      <c r="J653" s="32">
        <v>0</v>
      </c>
      <c r="L653" s="51">
        <v>0</v>
      </c>
      <c r="M653">
        <v>0</v>
      </c>
      <c r="N653" s="51"/>
      <c r="O653" s="51"/>
    </row>
    <row r="654" spans="1:15" x14ac:dyDescent="0.5">
      <c r="A654" s="64" t="str">
        <f>IF(ISBLANK(Census!C425),(""),(INT(YEARFRAC(Census!C425,'Request Form'!$E$11,1))))</f>
        <v/>
      </c>
      <c r="B654" s="34" t="str">
        <f ca="1">IF(ISBLANK(Census!C425),(""),(INT(YEARFRAC(Census!C425,TODAY(),1))))</f>
        <v/>
      </c>
      <c r="C654" s="51" t="str">
        <v/>
      </c>
      <c r="D654" s="51"/>
      <c r="E654" s="51"/>
      <c r="F654" s="51">
        <v>0</v>
      </c>
      <c r="G654" s="32">
        <v>0</v>
      </c>
      <c r="H654" s="32">
        <v>0</v>
      </c>
      <c r="I654" s="32">
        <v>0</v>
      </c>
      <c r="J654" s="32">
        <v>0</v>
      </c>
      <c r="L654" s="51">
        <v>0</v>
      </c>
      <c r="M654">
        <v>0</v>
      </c>
      <c r="N654" s="51"/>
      <c r="O654" s="51"/>
    </row>
    <row r="655" spans="1:15" x14ac:dyDescent="0.5">
      <c r="A655" s="64" t="str">
        <f>IF(ISBLANK(Census!C426),(""),(INT(YEARFRAC(Census!C426,'Request Form'!$E$11,1))))</f>
        <v/>
      </c>
      <c r="B655" s="34" t="str">
        <f ca="1">IF(ISBLANK(Census!C426),(""),(INT(YEARFRAC(Census!C426,TODAY(),1))))</f>
        <v/>
      </c>
      <c r="C655" s="51" t="str">
        <v/>
      </c>
      <c r="D655" s="51"/>
      <c r="E655" s="51"/>
      <c r="F655" s="51">
        <v>0</v>
      </c>
      <c r="G655" s="32">
        <v>0</v>
      </c>
      <c r="H655" s="32">
        <v>0</v>
      </c>
      <c r="I655" s="32">
        <v>0</v>
      </c>
      <c r="J655" s="32">
        <v>0</v>
      </c>
      <c r="L655" s="51">
        <v>0</v>
      </c>
      <c r="M655">
        <v>0</v>
      </c>
      <c r="N655" s="51"/>
      <c r="O655" s="51"/>
    </row>
    <row r="656" spans="1:15" x14ac:dyDescent="0.5">
      <c r="A656" s="64" t="str">
        <f>IF(ISBLANK(Census!C427),(""),(INT(YEARFRAC(Census!C427,'Request Form'!$E$11,1))))</f>
        <v/>
      </c>
      <c r="B656" s="34" t="str">
        <f ca="1">IF(ISBLANK(Census!C427),(""),(INT(YEARFRAC(Census!C427,TODAY(),1))))</f>
        <v/>
      </c>
      <c r="C656" s="51" t="str">
        <v/>
      </c>
      <c r="D656" s="51"/>
      <c r="E656" s="51"/>
      <c r="F656" s="51">
        <v>0</v>
      </c>
      <c r="G656" s="32">
        <v>0</v>
      </c>
      <c r="H656" s="32">
        <v>0</v>
      </c>
      <c r="I656" s="32">
        <v>0</v>
      </c>
      <c r="J656" s="32">
        <v>0</v>
      </c>
      <c r="L656" s="51">
        <v>0</v>
      </c>
      <c r="M656">
        <v>0</v>
      </c>
      <c r="N656" s="51"/>
      <c r="O656" s="51"/>
    </row>
    <row r="657" spans="1:15" x14ac:dyDescent="0.5">
      <c r="A657" s="64" t="str">
        <f>IF(ISBLANK(Census!C428),(""),(INT(YEARFRAC(Census!C428,'Request Form'!$E$11,1))))</f>
        <v/>
      </c>
      <c r="B657" s="34" t="str">
        <f ca="1">IF(ISBLANK(Census!C428),(""),(INT(YEARFRAC(Census!C428,TODAY(),1))))</f>
        <v/>
      </c>
      <c r="C657" s="51" t="str">
        <v/>
      </c>
      <c r="D657" s="51"/>
      <c r="E657" s="51"/>
      <c r="F657" s="51">
        <v>0</v>
      </c>
      <c r="G657" s="32">
        <v>0</v>
      </c>
      <c r="H657" s="32">
        <v>0</v>
      </c>
      <c r="I657" s="32">
        <v>0</v>
      </c>
      <c r="J657" s="32">
        <v>0</v>
      </c>
      <c r="L657" s="51">
        <v>0</v>
      </c>
      <c r="M657">
        <v>0</v>
      </c>
      <c r="N657" s="51"/>
      <c r="O657" s="51"/>
    </row>
    <row r="658" spans="1:15" x14ac:dyDescent="0.5">
      <c r="A658" s="64" t="str">
        <f>IF(ISBLANK(Census!C429),(""),(INT(YEARFRAC(Census!C429,'Request Form'!$E$11,1))))</f>
        <v/>
      </c>
      <c r="B658" s="34" t="str">
        <f ca="1">IF(ISBLANK(Census!C429),(""),(INT(YEARFRAC(Census!C429,TODAY(),1))))</f>
        <v/>
      </c>
      <c r="C658" s="51" t="str">
        <v/>
      </c>
      <c r="D658" s="51"/>
      <c r="E658" s="51"/>
      <c r="F658" s="51">
        <v>0</v>
      </c>
      <c r="G658" s="32">
        <v>0</v>
      </c>
      <c r="H658" s="32">
        <v>0</v>
      </c>
      <c r="I658" s="32">
        <v>0</v>
      </c>
      <c r="J658" s="32">
        <v>0</v>
      </c>
      <c r="L658" s="51">
        <v>0</v>
      </c>
      <c r="M658">
        <v>0</v>
      </c>
      <c r="N658" s="51"/>
      <c r="O658" s="51"/>
    </row>
    <row r="659" spans="1:15" x14ac:dyDescent="0.5">
      <c r="A659" s="64" t="str">
        <f>IF(ISBLANK(Census!C430),(""),(INT(YEARFRAC(Census!C430,'Request Form'!$E$11,1))))</f>
        <v/>
      </c>
      <c r="B659" s="34" t="str">
        <f ca="1">IF(ISBLANK(Census!C430),(""),(INT(YEARFRAC(Census!C430,TODAY(),1))))</f>
        <v/>
      </c>
      <c r="C659" s="51" t="str">
        <v/>
      </c>
      <c r="D659" s="51"/>
      <c r="E659" s="51"/>
      <c r="F659" s="51">
        <v>0</v>
      </c>
      <c r="G659" s="32">
        <v>0</v>
      </c>
      <c r="H659" s="32">
        <v>0</v>
      </c>
      <c r="I659" s="32">
        <v>0</v>
      </c>
      <c r="J659" s="32">
        <v>0</v>
      </c>
      <c r="L659" s="51">
        <v>0</v>
      </c>
      <c r="M659">
        <v>0</v>
      </c>
      <c r="N659" s="51"/>
      <c r="O659" s="51"/>
    </row>
    <row r="660" spans="1:15" x14ac:dyDescent="0.5">
      <c r="A660" s="64" t="str">
        <f>IF(ISBLANK(Census!C431),(""),(INT(YEARFRAC(Census!C431,'Request Form'!$E$11,1))))</f>
        <v/>
      </c>
      <c r="B660" s="34" t="str">
        <f ca="1">IF(ISBLANK(Census!C431),(""),(INT(YEARFRAC(Census!C431,TODAY(),1))))</f>
        <v/>
      </c>
      <c r="C660" s="51" t="str">
        <v/>
      </c>
      <c r="D660" s="51"/>
      <c r="E660" s="51"/>
      <c r="F660" s="51">
        <v>0</v>
      </c>
      <c r="G660" s="32">
        <v>0</v>
      </c>
      <c r="H660" s="32">
        <v>0</v>
      </c>
      <c r="I660" s="32">
        <v>0</v>
      </c>
      <c r="J660" s="32">
        <v>0</v>
      </c>
      <c r="L660" s="51">
        <v>0</v>
      </c>
      <c r="M660">
        <v>0</v>
      </c>
      <c r="N660" s="51"/>
      <c r="O660" s="51"/>
    </row>
    <row r="661" spans="1:15" x14ac:dyDescent="0.5">
      <c r="A661" s="64" t="str">
        <f>IF(ISBLANK(Census!C432),(""),(INT(YEARFRAC(Census!C432,'Request Form'!$E$11,1))))</f>
        <v/>
      </c>
      <c r="B661" s="34" t="str">
        <f ca="1">IF(ISBLANK(Census!C432),(""),(INT(YEARFRAC(Census!C432,TODAY(),1))))</f>
        <v/>
      </c>
      <c r="C661" s="51" t="str">
        <v/>
      </c>
      <c r="D661" s="51"/>
      <c r="E661" s="51"/>
      <c r="F661" s="51">
        <v>0</v>
      </c>
      <c r="G661" s="32">
        <v>0</v>
      </c>
      <c r="H661" s="32">
        <v>0</v>
      </c>
      <c r="I661" s="32">
        <v>0</v>
      </c>
      <c r="J661" s="32">
        <v>0</v>
      </c>
      <c r="L661" s="51">
        <v>0</v>
      </c>
      <c r="M661">
        <v>0</v>
      </c>
      <c r="N661" s="51"/>
      <c r="O661" s="51"/>
    </row>
    <row r="662" spans="1:15" x14ac:dyDescent="0.5">
      <c r="A662" s="64" t="str">
        <f>IF(ISBLANK(Census!C433),(""),(INT(YEARFRAC(Census!C433,'Request Form'!$E$11,1))))</f>
        <v/>
      </c>
      <c r="B662" s="34" t="str">
        <f ca="1">IF(ISBLANK(Census!C433),(""),(INT(YEARFRAC(Census!C433,TODAY(),1))))</f>
        <v/>
      </c>
      <c r="C662" s="51" t="str">
        <v/>
      </c>
      <c r="D662" s="51"/>
      <c r="E662" s="51"/>
      <c r="F662" s="51">
        <v>0</v>
      </c>
      <c r="G662" s="32">
        <v>0</v>
      </c>
      <c r="H662" s="32">
        <v>0</v>
      </c>
      <c r="I662" s="32">
        <v>0</v>
      </c>
      <c r="J662" s="32">
        <v>0</v>
      </c>
      <c r="L662" s="51">
        <v>0</v>
      </c>
      <c r="M662">
        <v>0</v>
      </c>
      <c r="N662" s="51"/>
      <c r="O662" s="51"/>
    </row>
    <row r="663" spans="1:15" x14ac:dyDescent="0.5">
      <c r="A663" s="64" t="str">
        <f>IF(ISBLANK(Census!C434),(""),(INT(YEARFRAC(Census!C434,'Request Form'!$E$11,1))))</f>
        <v/>
      </c>
      <c r="B663" s="34" t="str">
        <f ca="1">IF(ISBLANK(Census!C434),(""),(INT(YEARFRAC(Census!C434,TODAY(),1))))</f>
        <v/>
      </c>
      <c r="C663" s="51" t="str">
        <v/>
      </c>
      <c r="D663" s="51"/>
      <c r="E663" s="51"/>
      <c r="F663" s="51">
        <v>0</v>
      </c>
      <c r="G663" s="32">
        <v>0</v>
      </c>
      <c r="H663" s="32">
        <v>0</v>
      </c>
      <c r="I663" s="32">
        <v>0</v>
      </c>
      <c r="J663" s="32">
        <v>0</v>
      </c>
      <c r="L663" s="51">
        <v>0</v>
      </c>
      <c r="M663">
        <v>0</v>
      </c>
      <c r="N663" s="51"/>
      <c r="O663" s="51"/>
    </row>
    <row r="664" spans="1:15" x14ac:dyDescent="0.5">
      <c r="A664" s="64" t="str">
        <f>IF(ISBLANK(Census!C435),(""),(INT(YEARFRAC(Census!C435,'Request Form'!$E$11,1))))</f>
        <v/>
      </c>
      <c r="B664" s="34" t="str">
        <f ca="1">IF(ISBLANK(Census!C435),(""),(INT(YEARFRAC(Census!C435,TODAY(),1))))</f>
        <v/>
      </c>
      <c r="C664" s="51" t="str">
        <v/>
      </c>
      <c r="D664" s="51"/>
      <c r="E664" s="51"/>
      <c r="F664" s="51">
        <v>0</v>
      </c>
      <c r="G664" s="32">
        <v>0</v>
      </c>
      <c r="H664" s="32">
        <v>0</v>
      </c>
      <c r="I664" s="32">
        <v>0</v>
      </c>
      <c r="J664" s="32">
        <v>0</v>
      </c>
      <c r="L664" s="51">
        <v>0</v>
      </c>
      <c r="M664">
        <v>0</v>
      </c>
      <c r="N664" s="51"/>
      <c r="O664" s="51"/>
    </row>
    <row r="665" spans="1:15" x14ac:dyDescent="0.5">
      <c r="A665" s="64" t="str">
        <f>IF(ISBLANK(Census!C436),(""),(INT(YEARFRAC(Census!C436,'Request Form'!$E$11,1))))</f>
        <v/>
      </c>
      <c r="B665" s="34" t="str">
        <f ca="1">IF(ISBLANK(Census!C436),(""),(INT(YEARFRAC(Census!C436,TODAY(),1))))</f>
        <v/>
      </c>
      <c r="C665" s="51" t="str">
        <v/>
      </c>
      <c r="D665" s="51"/>
      <c r="E665" s="51"/>
      <c r="F665" s="51">
        <v>0</v>
      </c>
      <c r="G665" s="32">
        <v>0</v>
      </c>
      <c r="H665" s="32">
        <v>0</v>
      </c>
      <c r="I665" s="32">
        <v>0</v>
      </c>
      <c r="J665" s="32">
        <v>0</v>
      </c>
      <c r="L665" s="51">
        <v>0</v>
      </c>
      <c r="M665">
        <v>0</v>
      </c>
      <c r="N665" s="51"/>
      <c r="O665" s="51"/>
    </row>
    <row r="666" spans="1:15" x14ac:dyDescent="0.5">
      <c r="A666" s="64" t="str">
        <f>IF(ISBLANK(Census!C437),(""),(INT(YEARFRAC(Census!C437,'Request Form'!$E$11,1))))</f>
        <v/>
      </c>
      <c r="B666" s="34" t="str">
        <f ca="1">IF(ISBLANK(Census!C437),(""),(INT(YEARFRAC(Census!C437,TODAY(),1))))</f>
        <v/>
      </c>
      <c r="C666" s="51" t="str">
        <v/>
      </c>
      <c r="D666" s="51"/>
      <c r="E666" s="51"/>
      <c r="F666" s="51">
        <v>0</v>
      </c>
      <c r="G666" s="32">
        <v>0</v>
      </c>
      <c r="H666" s="32">
        <v>0</v>
      </c>
      <c r="I666" s="32">
        <v>0</v>
      </c>
      <c r="J666" s="32">
        <v>0</v>
      </c>
      <c r="L666" s="51">
        <v>0</v>
      </c>
      <c r="M666">
        <v>0</v>
      </c>
      <c r="N666" s="51"/>
      <c r="O666" s="51"/>
    </row>
    <row r="667" spans="1:15" x14ac:dyDescent="0.5">
      <c r="A667" s="64" t="str">
        <f>IF(ISBLANK(Census!C438),(""),(INT(YEARFRAC(Census!C438,'Request Form'!$E$11,1))))</f>
        <v/>
      </c>
      <c r="B667" s="34" t="str">
        <f ca="1">IF(ISBLANK(Census!C438),(""),(INT(YEARFRAC(Census!C438,TODAY(),1))))</f>
        <v/>
      </c>
      <c r="C667" s="51" t="str">
        <v/>
      </c>
      <c r="D667" s="51"/>
      <c r="E667" s="51"/>
      <c r="F667" s="51">
        <v>0</v>
      </c>
      <c r="G667" s="32">
        <v>0</v>
      </c>
      <c r="H667" s="32">
        <v>0</v>
      </c>
      <c r="I667" s="32">
        <v>0</v>
      </c>
      <c r="J667" s="32">
        <v>0</v>
      </c>
      <c r="L667" s="51">
        <v>0</v>
      </c>
      <c r="M667">
        <v>0</v>
      </c>
      <c r="N667" s="51"/>
      <c r="O667" s="51"/>
    </row>
    <row r="668" spans="1:15" x14ac:dyDescent="0.5">
      <c r="A668" s="64" t="str">
        <f>IF(ISBLANK(Census!C439),(""),(INT(YEARFRAC(Census!C439,'Request Form'!$E$11,1))))</f>
        <v/>
      </c>
      <c r="B668" s="34" t="str">
        <f ca="1">IF(ISBLANK(Census!C439),(""),(INT(YEARFRAC(Census!C439,TODAY(),1))))</f>
        <v/>
      </c>
      <c r="C668" s="51" t="str">
        <v/>
      </c>
      <c r="D668" s="51"/>
      <c r="E668" s="51"/>
      <c r="F668" s="51">
        <v>0</v>
      </c>
      <c r="G668" s="32">
        <v>0</v>
      </c>
      <c r="H668" s="32">
        <v>0</v>
      </c>
      <c r="I668" s="32">
        <v>0</v>
      </c>
      <c r="J668" s="32">
        <v>0</v>
      </c>
      <c r="L668" s="51">
        <v>0</v>
      </c>
      <c r="M668">
        <v>0</v>
      </c>
      <c r="N668" s="51"/>
      <c r="O668" s="51"/>
    </row>
    <row r="669" spans="1:15" x14ac:dyDescent="0.5">
      <c r="A669" s="64" t="str">
        <f>IF(ISBLANK(Census!C440),(""),(INT(YEARFRAC(Census!C440,'Request Form'!$E$11,1))))</f>
        <v/>
      </c>
      <c r="B669" s="34" t="str">
        <f ca="1">IF(ISBLANK(Census!C440),(""),(INT(YEARFRAC(Census!C440,TODAY(),1))))</f>
        <v/>
      </c>
      <c r="C669" s="51" t="str">
        <v/>
      </c>
      <c r="D669" s="51"/>
      <c r="E669" s="51"/>
      <c r="F669" s="51">
        <v>0</v>
      </c>
      <c r="G669" s="32">
        <v>0</v>
      </c>
      <c r="H669" s="32">
        <v>0</v>
      </c>
      <c r="I669" s="32">
        <v>0</v>
      </c>
      <c r="J669" s="32">
        <v>0</v>
      </c>
      <c r="L669" s="51">
        <v>0</v>
      </c>
      <c r="M669">
        <v>0</v>
      </c>
      <c r="N669" s="51"/>
      <c r="O669" s="51"/>
    </row>
    <row r="670" spans="1:15" x14ac:dyDescent="0.5">
      <c r="A670" s="64" t="str">
        <f>IF(ISBLANK(Census!C441),(""),(INT(YEARFRAC(Census!C441,'Request Form'!$E$11,1))))</f>
        <v/>
      </c>
      <c r="B670" s="34" t="str">
        <f ca="1">IF(ISBLANK(Census!C441),(""),(INT(YEARFRAC(Census!C441,TODAY(),1))))</f>
        <v/>
      </c>
      <c r="C670" s="51" t="str">
        <v/>
      </c>
      <c r="D670" s="51"/>
      <c r="E670" s="51"/>
      <c r="F670" s="51">
        <v>0</v>
      </c>
      <c r="G670" s="32">
        <v>0</v>
      </c>
      <c r="H670" s="32">
        <v>0</v>
      </c>
      <c r="I670" s="32">
        <v>0</v>
      </c>
      <c r="J670" s="32">
        <v>0</v>
      </c>
      <c r="L670" s="51">
        <v>0</v>
      </c>
      <c r="M670">
        <v>0</v>
      </c>
      <c r="N670" s="51"/>
      <c r="O670" s="51"/>
    </row>
    <row r="671" spans="1:15" x14ac:dyDescent="0.5">
      <c r="A671" s="64" t="str">
        <f>IF(ISBLANK(Census!C442),(""),(INT(YEARFRAC(Census!C442,'Request Form'!$E$11,1))))</f>
        <v/>
      </c>
      <c r="B671" s="34" t="str">
        <f ca="1">IF(ISBLANK(Census!C442),(""),(INT(YEARFRAC(Census!C442,TODAY(),1))))</f>
        <v/>
      </c>
      <c r="C671" s="51" t="str">
        <v/>
      </c>
      <c r="D671" s="51"/>
      <c r="E671" s="51"/>
      <c r="F671" s="51">
        <v>0</v>
      </c>
      <c r="G671" s="32">
        <v>0</v>
      </c>
      <c r="H671" s="32">
        <v>0</v>
      </c>
      <c r="I671" s="32">
        <v>0</v>
      </c>
      <c r="J671" s="32">
        <v>0</v>
      </c>
      <c r="L671" s="51">
        <v>0</v>
      </c>
      <c r="M671">
        <v>0</v>
      </c>
      <c r="N671" s="51"/>
      <c r="O671" s="51"/>
    </row>
    <row r="672" spans="1:15" x14ac:dyDescent="0.5">
      <c r="A672" s="64" t="str">
        <f>IF(ISBLANK(Census!C443),(""),(INT(YEARFRAC(Census!C443,'Request Form'!$E$11,1))))</f>
        <v/>
      </c>
      <c r="B672" s="34" t="str">
        <f ca="1">IF(ISBLANK(Census!C443),(""),(INT(YEARFRAC(Census!C443,TODAY(),1))))</f>
        <v/>
      </c>
      <c r="C672" s="51" t="str">
        <v/>
      </c>
      <c r="D672" s="51"/>
      <c r="E672" s="51"/>
      <c r="F672" s="51">
        <v>0</v>
      </c>
      <c r="G672" s="32">
        <v>0</v>
      </c>
      <c r="H672" s="32">
        <v>0</v>
      </c>
      <c r="I672" s="32">
        <v>0</v>
      </c>
      <c r="J672" s="32">
        <v>0</v>
      </c>
      <c r="L672" s="51">
        <v>0</v>
      </c>
      <c r="M672">
        <v>0</v>
      </c>
      <c r="N672" s="51"/>
      <c r="O672" s="51"/>
    </row>
    <row r="673" spans="1:15" x14ac:dyDescent="0.5">
      <c r="A673" s="64" t="str">
        <f>IF(ISBLANK(Census!C444),(""),(INT(YEARFRAC(Census!C444,'Request Form'!$E$11,1))))</f>
        <v/>
      </c>
      <c r="B673" s="34" t="str">
        <f ca="1">IF(ISBLANK(Census!C444),(""),(INT(YEARFRAC(Census!C444,TODAY(),1))))</f>
        <v/>
      </c>
      <c r="C673" s="51" t="str">
        <v/>
      </c>
      <c r="D673" s="51"/>
      <c r="E673" s="51"/>
      <c r="F673" s="51">
        <v>0</v>
      </c>
      <c r="G673" s="32">
        <v>0</v>
      </c>
      <c r="H673" s="32">
        <v>0</v>
      </c>
      <c r="I673" s="32">
        <v>0</v>
      </c>
      <c r="J673" s="32">
        <v>0</v>
      </c>
      <c r="L673" s="51">
        <v>0</v>
      </c>
      <c r="M673">
        <v>0</v>
      </c>
      <c r="N673" s="51"/>
      <c r="O673" s="51"/>
    </row>
    <row r="674" spans="1:15" x14ac:dyDescent="0.5">
      <c r="A674" s="64" t="str">
        <f>IF(ISBLANK(Census!C445),(""),(INT(YEARFRAC(Census!C445,'Request Form'!$E$11,1))))</f>
        <v/>
      </c>
      <c r="B674" s="34" t="str">
        <f ca="1">IF(ISBLANK(Census!C445),(""),(INT(YEARFRAC(Census!C445,TODAY(),1))))</f>
        <v/>
      </c>
      <c r="C674" s="51" t="str">
        <v/>
      </c>
      <c r="D674" s="51"/>
      <c r="E674" s="51"/>
      <c r="F674" s="51">
        <v>0</v>
      </c>
      <c r="G674" s="32">
        <v>0</v>
      </c>
      <c r="H674" s="32">
        <v>0</v>
      </c>
      <c r="I674" s="32">
        <v>0</v>
      </c>
      <c r="J674" s="32">
        <v>0</v>
      </c>
      <c r="L674" s="51">
        <v>0</v>
      </c>
      <c r="M674">
        <v>0</v>
      </c>
      <c r="N674" s="51"/>
      <c r="O674" s="51"/>
    </row>
    <row r="675" spans="1:15" x14ac:dyDescent="0.5">
      <c r="A675" s="64" t="str">
        <f>IF(ISBLANK(Census!C446),(""),(INT(YEARFRAC(Census!C446,'Request Form'!$E$11,1))))</f>
        <v/>
      </c>
      <c r="B675" s="34" t="str">
        <f ca="1">IF(ISBLANK(Census!C446),(""),(INT(YEARFRAC(Census!C446,TODAY(),1))))</f>
        <v/>
      </c>
      <c r="C675" s="51" t="str">
        <v/>
      </c>
      <c r="D675" s="51"/>
      <c r="E675" s="51"/>
      <c r="F675" s="51">
        <v>0</v>
      </c>
      <c r="G675" s="32">
        <v>0</v>
      </c>
      <c r="H675" s="32">
        <v>0</v>
      </c>
      <c r="I675" s="32">
        <v>0</v>
      </c>
      <c r="J675" s="32">
        <v>0</v>
      </c>
      <c r="L675" s="51">
        <v>0</v>
      </c>
      <c r="M675">
        <v>0</v>
      </c>
      <c r="N675" s="51"/>
      <c r="O675" s="51"/>
    </row>
    <row r="676" spans="1:15" x14ac:dyDescent="0.5">
      <c r="A676" s="64" t="str">
        <f>IF(ISBLANK(Census!C447),(""),(INT(YEARFRAC(Census!C447,'Request Form'!$E$11,1))))</f>
        <v/>
      </c>
      <c r="B676" s="34" t="str">
        <f ca="1">IF(ISBLANK(Census!C447),(""),(INT(YEARFRAC(Census!C447,TODAY(),1))))</f>
        <v/>
      </c>
      <c r="C676" s="51" t="str">
        <v/>
      </c>
      <c r="D676" s="51"/>
      <c r="E676" s="51"/>
      <c r="F676" s="51">
        <v>0</v>
      </c>
      <c r="G676" s="32">
        <v>0</v>
      </c>
      <c r="H676" s="32">
        <v>0</v>
      </c>
      <c r="I676" s="32">
        <v>0</v>
      </c>
      <c r="J676" s="32">
        <v>0</v>
      </c>
      <c r="L676" s="51">
        <v>0</v>
      </c>
      <c r="M676">
        <v>0</v>
      </c>
      <c r="N676" s="51"/>
      <c r="O676" s="51"/>
    </row>
    <row r="677" spans="1:15" x14ac:dyDescent="0.5">
      <c r="A677" s="64" t="str">
        <f>IF(ISBLANK(Census!C448),(""),(INT(YEARFRAC(Census!C448,'Request Form'!$E$11,1))))</f>
        <v/>
      </c>
      <c r="B677" s="34" t="str">
        <f ca="1">IF(ISBLANK(Census!C448),(""),(INT(YEARFRAC(Census!C448,TODAY(),1))))</f>
        <v/>
      </c>
      <c r="C677" s="51" t="str">
        <v/>
      </c>
      <c r="D677" s="51"/>
      <c r="E677" s="51"/>
      <c r="F677" s="51">
        <v>0</v>
      </c>
      <c r="G677" s="32">
        <v>0</v>
      </c>
      <c r="H677" s="32">
        <v>0</v>
      </c>
      <c r="I677" s="32">
        <v>0</v>
      </c>
      <c r="J677" s="32">
        <v>0</v>
      </c>
      <c r="L677" s="51">
        <v>0</v>
      </c>
      <c r="M677">
        <v>0</v>
      </c>
      <c r="N677" s="51"/>
      <c r="O677" s="51"/>
    </row>
    <row r="678" spans="1:15" x14ac:dyDescent="0.5">
      <c r="A678" s="64" t="str">
        <f>IF(ISBLANK(Census!C449),(""),(INT(YEARFRAC(Census!C449,'Request Form'!$E$11,1))))</f>
        <v/>
      </c>
      <c r="B678" s="34" t="str">
        <f ca="1">IF(ISBLANK(Census!C449),(""),(INT(YEARFRAC(Census!C449,TODAY(),1))))</f>
        <v/>
      </c>
      <c r="C678" s="51" t="str">
        <v/>
      </c>
      <c r="D678" s="51"/>
      <c r="E678" s="51"/>
      <c r="F678" s="51">
        <v>0</v>
      </c>
      <c r="G678" s="32">
        <v>0</v>
      </c>
      <c r="H678" s="32">
        <v>0</v>
      </c>
      <c r="I678" s="32">
        <v>0</v>
      </c>
      <c r="J678" s="32">
        <v>0</v>
      </c>
      <c r="L678" s="51">
        <v>0</v>
      </c>
      <c r="M678">
        <v>0</v>
      </c>
      <c r="N678" s="51"/>
      <c r="O678" s="51"/>
    </row>
    <row r="679" spans="1:15" x14ac:dyDescent="0.5">
      <c r="A679" s="64" t="str">
        <f>IF(ISBLANK(Census!C450),(""),(INT(YEARFRAC(Census!C450,'Request Form'!$E$11,1))))</f>
        <v/>
      </c>
      <c r="B679" s="34" t="str">
        <f ca="1">IF(ISBLANK(Census!C450),(""),(INT(YEARFRAC(Census!C450,TODAY(),1))))</f>
        <v/>
      </c>
      <c r="C679" s="51" t="str">
        <v/>
      </c>
      <c r="D679" s="51"/>
      <c r="E679" s="51"/>
      <c r="F679" s="51">
        <v>0</v>
      </c>
      <c r="G679" s="32">
        <v>0</v>
      </c>
      <c r="H679" s="32">
        <v>0</v>
      </c>
      <c r="I679" s="32">
        <v>0</v>
      </c>
      <c r="J679" s="32">
        <v>0</v>
      </c>
      <c r="L679" s="51">
        <v>0</v>
      </c>
      <c r="M679">
        <v>0</v>
      </c>
      <c r="N679" s="51"/>
      <c r="O679" s="51"/>
    </row>
    <row r="680" spans="1:15" x14ac:dyDescent="0.5">
      <c r="A680" s="64" t="str">
        <f>IF(ISBLANK(Census!C451),(""),(INT(YEARFRAC(Census!C451,'Request Form'!$E$11,1))))</f>
        <v/>
      </c>
      <c r="B680" s="34" t="str">
        <f ca="1">IF(ISBLANK(Census!C451),(""),(INT(YEARFRAC(Census!C451,TODAY(),1))))</f>
        <v/>
      </c>
      <c r="C680" s="51" t="str">
        <v/>
      </c>
      <c r="D680" s="51"/>
      <c r="E680" s="51"/>
      <c r="F680" s="51">
        <v>0</v>
      </c>
      <c r="G680" s="32">
        <v>0</v>
      </c>
      <c r="H680" s="32">
        <v>0</v>
      </c>
      <c r="I680" s="32">
        <v>0</v>
      </c>
      <c r="J680" s="32">
        <v>0</v>
      </c>
      <c r="L680" s="51">
        <v>0</v>
      </c>
      <c r="M680">
        <v>0</v>
      </c>
      <c r="N680" s="51"/>
      <c r="O680" s="51"/>
    </row>
    <row r="681" spans="1:15" x14ac:dyDescent="0.5">
      <c r="A681" s="64" t="str">
        <f>IF(ISBLANK(Census!C452),(""),(INT(YEARFRAC(Census!C452,'Request Form'!$E$11,1))))</f>
        <v/>
      </c>
      <c r="B681" s="34" t="str">
        <f ca="1">IF(ISBLANK(Census!C452),(""),(INT(YEARFRAC(Census!C452,TODAY(),1))))</f>
        <v/>
      </c>
      <c r="C681" s="51" t="str">
        <v/>
      </c>
      <c r="D681" s="51"/>
      <c r="E681" s="51"/>
      <c r="F681" s="51">
        <v>0</v>
      </c>
      <c r="G681" s="32">
        <v>0</v>
      </c>
      <c r="H681" s="32">
        <v>0</v>
      </c>
      <c r="I681" s="32">
        <v>0</v>
      </c>
      <c r="J681" s="32">
        <v>0</v>
      </c>
      <c r="L681" s="51">
        <v>0</v>
      </c>
      <c r="M681">
        <v>0</v>
      </c>
      <c r="N681" s="51"/>
      <c r="O681" s="51"/>
    </row>
    <row r="682" spans="1:15" x14ac:dyDescent="0.5">
      <c r="A682" s="64" t="str">
        <f>IF(ISBLANK(Census!C453),(""),(INT(YEARFRAC(Census!C453,'Request Form'!$E$11,1))))</f>
        <v/>
      </c>
      <c r="B682" s="34" t="str">
        <f ca="1">IF(ISBLANK(Census!C453),(""),(INT(YEARFRAC(Census!C453,TODAY(),1))))</f>
        <v/>
      </c>
      <c r="C682" s="51" t="str">
        <v/>
      </c>
      <c r="D682" s="51"/>
      <c r="E682" s="51"/>
      <c r="F682" s="51">
        <v>0</v>
      </c>
      <c r="G682" s="32">
        <v>0</v>
      </c>
      <c r="H682" s="32">
        <v>0</v>
      </c>
      <c r="I682" s="32">
        <v>0</v>
      </c>
      <c r="J682" s="32">
        <v>0</v>
      </c>
      <c r="L682" s="51">
        <v>0</v>
      </c>
      <c r="M682">
        <v>0</v>
      </c>
      <c r="N682" s="51"/>
      <c r="O682" s="51"/>
    </row>
    <row r="683" spans="1:15" x14ac:dyDescent="0.5">
      <c r="A683" s="64" t="str">
        <f>IF(ISBLANK(Census!C454),(""),(INT(YEARFRAC(Census!C454,'Request Form'!$E$11,1))))</f>
        <v/>
      </c>
      <c r="B683" s="34" t="str">
        <f ca="1">IF(ISBLANK(Census!C454),(""),(INT(YEARFRAC(Census!C454,TODAY(),1))))</f>
        <v/>
      </c>
      <c r="C683" s="51" t="str">
        <v/>
      </c>
      <c r="D683" s="51"/>
      <c r="E683" s="51"/>
      <c r="F683" s="51">
        <v>0</v>
      </c>
      <c r="G683" s="32">
        <v>0</v>
      </c>
      <c r="H683" s="32">
        <v>0</v>
      </c>
      <c r="I683" s="32">
        <v>0</v>
      </c>
      <c r="J683" s="32">
        <v>0</v>
      </c>
      <c r="L683" s="51">
        <v>0</v>
      </c>
      <c r="M683">
        <v>0</v>
      </c>
      <c r="N683" s="51"/>
      <c r="O683" s="51"/>
    </row>
    <row r="684" spans="1:15" x14ac:dyDescent="0.5">
      <c r="A684" s="64" t="str">
        <f>IF(ISBLANK(Census!C455),(""),(INT(YEARFRAC(Census!C455,'Request Form'!$E$11,1))))</f>
        <v/>
      </c>
      <c r="B684" s="34" t="str">
        <f ca="1">IF(ISBLANK(Census!C455),(""),(INT(YEARFRAC(Census!C455,TODAY(),1))))</f>
        <v/>
      </c>
      <c r="C684" s="51" t="str">
        <v/>
      </c>
      <c r="D684" s="51"/>
      <c r="E684" s="51"/>
      <c r="F684" s="51">
        <v>0</v>
      </c>
      <c r="G684" s="32">
        <v>0</v>
      </c>
      <c r="H684" s="32">
        <v>0</v>
      </c>
      <c r="I684" s="32">
        <v>0</v>
      </c>
      <c r="J684" s="32">
        <v>0</v>
      </c>
      <c r="L684" s="51">
        <v>0</v>
      </c>
      <c r="M684">
        <v>0</v>
      </c>
      <c r="N684" s="51"/>
      <c r="O684" s="51"/>
    </row>
    <row r="685" spans="1:15" x14ac:dyDescent="0.5">
      <c r="A685" s="64" t="str">
        <f>IF(ISBLANK(Census!C456),(""),(INT(YEARFRAC(Census!C456,'Request Form'!$E$11,1))))</f>
        <v/>
      </c>
      <c r="B685" s="34" t="str">
        <f ca="1">IF(ISBLANK(Census!C456),(""),(INT(YEARFRAC(Census!C456,TODAY(),1))))</f>
        <v/>
      </c>
      <c r="C685" s="51" t="str">
        <v/>
      </c>
      <c r="D685" s="51"/>
      <c r="E685" s="51"/>
      <c r="F685" s="51">
        <v>0</v>
      </c>
      <c r="G685" s="32">
        <v>0</v>
      </c>
      <c r="H685" s="32">
        <v>0</v>
      </c>
      <c r="I685" s="32">
        <v>0</v>
      </c>
      <c r="J685" s="32">
        <v>0</v>
      </c>
      <c r="L685" s="51">
        <v>0</v>
      </c>
      <c r="M685">
        <v>0</v>
      </c>
      <c r="N685" s="51"/>
      <c r="O685" s="51"/>
    </row>
    <row r="686" spans="1:15" x14ac:dyDescent="0.5">
      <c r="A686" s="64" t="str">
        <f>IF(ISBLANK(Census!C457),(""),(INT(YEARFRAC(Census!C457,'Request Form'!$E$11,1))))</f>
        <v/>
      </c>
      <c r="B686" s="34" t="str">
        <f ca="1">IF(ISBLANK(Census!C457),(""),(INT(YEARFRAC(Census!C457,TODAY(),1))))</f>
        <v/>
      </c>
      <c r="C686" s="51" t="str">
        <v/>
      </c>
      <c r="D686" s="51"/>
      <c r="E686" s="51"/>
      <c r="F686" s="51">
        <v>0</v>
      </c>
      <c r="G686" s="32">
        <v>0</v>
      </c>
      <c r="H686" s="32">
        <v>0</v>
      </c>
      <c r="I686" s="32">
        <v>0</v>
      </c>
      <c r="J686" s="32">
        <v>0</v>
      </c>
      <c r="L686" s="51">
        <v>0</v>
      </c>
      <c r="M686">
        <v>0</v>
      </c>
      <c r="N686" s="51"/>
      <c r="O686" s="51"/>
    </row>
    <row r="687" spans="1:15" x14ac:dyDescent="0.5">
      <c r="A687" s="64" t="str">
        <f>IF(ISBLANK(Census!C458),(""),(INT(YEARFRAC(Census!C458,'Request Form'!$E$11,1))))</f>
        <v/>
      </c>
      <c r="B687" s="34" t="str">
        <f ca="1">IF(ISBLANK(Census!C458),(""),(INT(YEARFRAC(Census!C458,TODAY(),1))))</f>
        <v/>
      </c>
      <c r="C687" s="51" t="str">
        <v/>
      </c>
      <c r="D687" s="51"/>
      <c r="E687" s="51"/>
      <c r="F687" s="51">
        <v>0</v>
      </c>
      <c r="G687" s="32">
        <v>0</v>
      </c>
      <c r="H687" s="32">
        <v>0</v>
      </c>
      <c r="I687" s="32">
        <v>0</v>
      </c>
      <c r="J687" s="32">
        <v>0</v>
      </c>
      <c r="L687" s="51">
        <v>0</v>
      </c>
      <c r="M687">
        <v>0</v>
      </c>
      <c r="N687" s="51"/>
      <c r="O687" s="51"/>
    </row>
    <row r="688" spans="1:15" x14ac:dyDescent="0.5">
      <c r="A688" s="64" t="str">
        <f>IF(ISBLANK(Census!C459),(""),(INT(YEARFRAC(Census!C459,'Request Form'!$E$11,1))))</f>
        <v/>
      </c>
      <c r="B688" s="34" t="str">
        <f ca="1">IF(ISBLANK(Census!C459),(""),(INT(YEARFRAC(Census!C459,TODAY(),1))))</f>
        <v/>
      </c>
      <c r="C688" s="51" t="str">
        <v/>
      </c>
      <c r="D688" s="51"/>
      <c r="E688" s="51"/>
      <c r="F688" s="51">
        <v>0</v>
      </c>
      <c r="G688" s="32">
        <v>0</v>
      </c>
      <c r="H688" s="32">
        <v>0</v>
      </c>
      <c r="I688" s="32">
        <v>0</v>
      </c>
      <c r="J688" s="32">
        <v>0</v>
      </c>
      <c r="L688" s="51">
        <v>0</v>
      </c>
      <c r="M688">
        <v>0</v>
      </c>
      <c r="N688" s="51"/>
      <c r="O688" s="51"/>
    </row>
    <row r="689" spans="1:15" x14ac:dyDescent="0.5">
      <c r="A689" s="64" t="str">
        <f>IF(ISBLANK(Census!C460),(""),(INT(YEARFRAC(Census!C460,'Request Form'!$E$11,1))))</f>
        <v/>
      </c>
      <c r="B689" s="34" t="str">
        <f ca="1">IF(ISBLANK(Census!C460),(""),(INT(YEARFRAC(Census!C460,TODAY(),1))))</f>
        <v/>
      </c>
      <c r="C689" s="51" t="str">
        <v/>
      </c>
      <c r="D689" s="51"/>
      <c r="E689" s="51"/>
      <c r="F689" s="51">
        <v>0</v>
      </c>
      <c r="G689" s="32">
        <v>0</v>
      </c>
      <c r="H689" s="32">
        <v>0</v>
      </c>
      <c r="I689" s="32">
        <v>0</v>
      </c>
      <c r="J689" s="32">
        <v>0</v>
      </c>
      <c r="L689" s="51">
        <v>0</v>
      </c>
      <c r="M689">
        <v>0</v>
      </c>
      <c r="N689" s="51"/>
      <c r="O689" s="51"/>
    </row>
    <row r="690" spans="1:15" x14ac:dyDescent="0.5">
      <c r="A690" s="64" t="str">
        <f>IF(ISBLANK(Census!C461),(""),(INT(YEARFRAC(Census!C461,'Request Form'!$E$11,1))))</f>
        <v/>
      </c>
      <c r="B690" s="34" t="str">
        <f ca="1">IF(ISBLANK(Census!C461),(""),(INT(YEARFRAC(Census!C461,TODAY(),1))))</f>
        <v/>
      </c>
      <c r="C690" s="51" t="str">
        <v/>
      </c>
      <c r="D690" s="51"/>
      <c r="E690" s="51"/>
      <c r="F690" s="51">
        <v>0</v>
      </c>
      <c r="G690" s="32">
        <v>0</v>
      </c>
      <c r="H690" s="32">
        <v>0</v>
      </c>
      <c r="I690" s="32">
        <v>0</v>
      </c>
      <c r="J690" s="32">
        <v>0</v>
      </c>
      <c r="L690" s="51">
        <v>0</v>
      </c>
      <c r="M690">
        <v>0</v>
      </c>
      <c r="N690" s="51"/>
      <c r="O690" s="51"/>
    </row>
    <row r="691" spans="1:15" x14ac:dyDescent="0.5">
      <c r="A691" s="64" t="str">
        <f>IF(ISBLANK(Census!C462),(""),(INT(YEARFRAC(Census!C462,'Request Form'!$E$11,1))))</f>
        <v/>
      </c>
      <c r="B691" s="34" t="str">
        <f ca="1">IF(ISBLANK(Census!C462),(""),(INT(YEARFRAC(Census!C462,TODAY(),1))))</f>
        <v/>
      </c>
      <c r="C691" s="51" t="str">
        <v/>
      </c>
      <c r="D691" s="51"/>
      <c r="E691" s="51"/>
      <c r="F691" s="51">
        <v>0</v>
      </c>
      <c r="G691" s="32">
        <v>0</v>
      </c>
      <c r="H691" s="32">
        <v>0</v>
      </c>
      <c r="I691" s="32">
        <v>0</v>
      </c>
      <c r="J691" s="32">
        <v>0</v>
      </c>
      <c r="L691" s="51">
        <v>0</v>
      </c>
      <c r="M691">
        <v>0</v>
      </c>
      <c r="N691" s="51"/>
      <c r="O691" s="51"/>
    </row>
    <row r="692" spans="1:15" x14ac:dyDescent="0.5">
      <c r="A692" s="64" t="str">
        <f>IF(ISBLANK(Census!C463),(""),(INT(YEARFRAC(Census!C463,'Request Form'!$E$11,1))))</f>
        <v/>
      </c>
      <c r="B692" s="34" t="str">
        <f ca="1">IF(ISBLANK(Census!C463),(""),(INT(YEARFRAC(Census!C463,TODAY(),1))))</f>
        <v/>
      </c>
      <c r="C692" s="51" t="str">
        <v/>
      </c>
      <c r="D692" s="51"/>
      <c r="E692" s="51"/>
      <c r="F692" s="51">
        <v>0</v>
      </c>
      <c r="G692" s="32">
        <v>0</v>
      </c>
      <c r="H692" s="32">
        <v>0</v>
      </c>
      <c r="I692" s="32">
        <v>0</v>
      </c>
      <c r="J692" s="32">
        <v>0</v>
      </c>
      <c r="L692" s="51">
        <v>0</v>
      </c>
      <c r="M692">
        <v>0</v>
      </c>
      <c r="N692" s="51"/>
      <c r="O692" s="51"/>
    </row>
    <row r="693" spans="1:15" x14ac:dyDescent="0.5">
      <c r="A693" s="64" t="str">
        <f>IF(ISBLANK(Census!C464),(""),(INT(YEARFRAC(Census!C464,'Request Form'!$E$11,1))))</f>
        <v/>
      </c>
      <c r="B693" s="34" t="str">
        <f ca="1">IF(ISBLANK(Census!C464),(""),(INT(YEARFRAC(Census!C464,TODAY(),1))))</f>
        <v/>
      </c>
      <c r="C693" s="51" t="str">
        <v/>
      </c>
      <c r="D693" s="51"/>
      <c r="E693" s="51"/>
      <c r="F693" s="51">
        <v>0</v>
      </c>
      <c r="G693" s="32">
        <v>0</v>
      </c>
      <c r="H693" s="32">
        <v>0</v>
      </c>
      <c r="I693" s="32">
        <v>0</v>
      </c>
      <c r="J693" s="32">
        <v>0</v>
      </c>
      <c r="L693" s="51">
        <v>0</v>
      </c>
      <c r="M693">
        <v>0</v>
      </c>
      <c r="N693" s="51"/>
      <c r="O693" s="51"/>
    </row>
    <row r="694" spans="1:15" x14ac:dyDescent="0.5">
      <c r="A694" s="64" t="str">
        <f>IF(ISBLANK(Census!C465),(""),(INT(YEARFRAC(Census!C465,'Request Form'!$E$11,1))))</f>
        <v/>
      </c>
      <c r="B694" s="34" t="str">
        <f ca="1">IF(ISBLANK(Census!C465),(""),(INT(YEARFRAC(Census!C465,TODAY(),1))))</f>
        <v/>
      </c>
      <c r="C694" s="51" t="str">
        <v/>
      </c>
      <c r="D694" s="51"/>
      <c r="E694" s="51"/>
      <c r="F694" s="51">
        <v>0</v>
      </c>
      <c r="G694" s="32">
        <v>0</v>
      </c>
      <c r="H694" s="32">
        <v>0</v>
      </c>
      <c r="I694" s="32">
        <v>0</v>
      </c>
      <c r="J694" s="32">
        <v>0</v>
      </c>
      <c r="L694" s="51">
        <v>0</v>
      </c>
      <c r="M694">
        <v>0</v>
      </c>
      <c r="N694" s="51"/>
      <c r="O694" s="51"/>
    </row>
    <row r="695" spans="1:15" x14ac:dyDescent="0.5">
      <c r="A695" s="64" t="str">
        <f>IF(ISBLANK(Census!C466),(""),(INT(YEARFRAC(Census!C466,'Request Form'!$E$11,1))))</f>
        <v/>
      </c>
      <c r="B695" s="34" t="str">
        <f ca="1">IF(ISBLANK(Census!C466),(""),(INT(YEARFRAC(Census!C466,TODAY(),1))))</f>
        <v/>
      </c>
      <c r="C695" s="51" t="str">
        <v/>
      </c>
      <c r="D695" s="51"/>
      <c r="E695" s="51"/>
      <c r="F695" s="51">
        <v>0</v>
      </c>
      <c r="G695" s="32">
        <v>0</v>
      </c>
      <c r="H695" s="32">
        <v>0</v>
      </c>
      <c r="I695" s="32">
        <v>0</v>
      </c>
      <c r="J695" s="32">
        <v>0</v>
      </c>
      <c r="L695" s="51">
        <v>0</v>
      </c>
      <c r="M695">
        <v>0</v>
      </c>
      <c r="N695" s="51"/>
      <c r="O695" s="51"/>
    </row>
    <row r="696" spans="1:15" x14ac:dyDescent="0.5">
      <c r="A696" s="64" t="str">
        <f>IF(ISBLANK(Census!C467),(""),(INT(YEARFRAC(Census!C467,'Request Form'!$E$11,1))))</f>
        <v/>
      </c>
      <c r="B696" s="34" t="str">
        <f ca="1">IF(ISBLANK(Census!C467),(""),(INT(YEARFRAC(Census!C467,TODAY(),1))))</f>
        <v/>
      </c>
      <c r="C696" s="51" t="str">
        <v/>
      </c>
      <c r="D696" s="51"/>
      <c r="E696" s="51"/>
      <c r="F696" s="51">
        <v>0</v>
      </c>
      <c r="G696" s="32">
        <v>0</v>
      </c>
      <c r="H696" s="32">
        <v>0</v>
      </c>
      <c r="I696" s="32">
        <v>0</v>
      </c>
      <c r="J696" s="32">
        <v>0</v>
      </c>
      <c r="L696" s="51">
        <v>0</v>
      </c>
      <c r="M696">
        <v>0</v>
      </c>
      <c r="N696" s="51"/>
      <c r="O696" s="51"/>
    </row>
    <row r="697" spans="1:15" x14ac:dyDescent="0.5">
      <c r="A697" s="64" t="str">
        <f>IF(ISBLANK(Census!C468),(""),(INT(YEARFRAC(Census!C468,'Request Form'!$E$11,1))))</f>
        <v/>
      </c>
      <c r="B697" s="34" t="str">
        <f ca="1">IF(ISBLANK(Census!C468),(""),(INT(YEARFRAC(Census!C468,TODAY(),1))))</f>
        <v/>
      </c>
      <c r="C697" s="51" t="str">
        <v/>
      </c>
      <c r="D697" s="51"/>
      <c r="E697" s="51"/>
      <c r="F697" s="51">
        <v>0</v>
      </c>
      <c r="G697" s="32">
        <v>0</v>
      </c>
      <c r="H697" s="32">
        <v>0</v>
      </c>
      <c r="I697" s="32">
        <v>0</v>
      </c>
      <c r="J697" s="32">
        <v>0</v>
      </c>
      <c r="L697" s="51">
        <v>0</v>
      </c>
      <c r="M697">
        <v>0</v>
      </c>
      <c r="N697" s="51"/>
      <c r="O697" s="51"/>
    </row>
    <row r="698" spans="1:15" x14ac:dyDescent="0.5">
      <c r="A698" s="64" t="str">
        <f>IF(ISBLANK(Census!C469),(""),(INT(YEARFRAC(Census!C469,'Request Form'!$E$11,1))))</f>
        <v/>
      </c>
      <c r="B698" s="34" t="str">
        <f ca="1">IF(ISBLANK(Census!C469),(""),(INT(YEARFRAC(Census!C469,TODAY(),1))))</f>
        <v/>
      </c>
      <c r="C698" s="51" t="str">
        <v/>
      </c>
      <c r="D698" s="51"/>
      <c r="E698" s="51"/>
      <c r="F698" s="51">
        <v>0</v>
      </c>
      <c r="G698" s="32">
        <v>0</v>
      </c>
      <c r="H698" s="32">
        <v>0</v>
      </c>
      <c r="I698" s="32">
        <v>0</v>
      </c>
      <c r="J698" s="32">
        <v>0</v>
      </c>
      <c r="L698" s="51">
        <v>0</v>
      </c>
      <c r="M698">
        <v>0</v>
      </c>
      <c r="N698" s="51"/>
      <c r="O698" s="51"/>
    </row>
    <row r="699" spans="1:15" x14ac:dyDescent="0.5">
      <c r="A699" s="64" t="str">
        <f>IF(ISBLANK(Census!C470),(""),(INT(YEARFRAC(Census!C470,'Request Form'!$E$11,1))))</f>
        <v/>
      </c>
      <c r="B699" s="34" t="str">
        <f ca="1">IF(ISBLANK(Census!C470),(""),(INT(YEARFRAC(Census!C470,TODAY(),1))))</f>
        <v/>
      </c>
      <c r="C699" s="51" t="str">
        <v/>
      </c>
      <c r="D699" s="51"/>
      <c r="E699" s="51"/>
      <c r="F699" s="51">
        <v>0</v>
      </c>
      <c r="G699" s="32">
        <v>0</v>
      </c>
      <c r="H699" s="32">
        <v>0</v>
      </c>
      <c r="I699" s="32">
        <v>0</v>
      </c>
      <c r="J699" s="32">
        <v>0</v>
      </c>
      <c r="L699" s="51">
        <v>0</v>
      </c>
      <c r="M699">
        <v>0</v>
      </c>
      <c r="N699" s="51"/>
      <c r="O699" s="51"/>
    </row>
    <row r="700" spans="1:15" x14ac:dyDescent="0.5">
      <c r="A700" s="64" t="str">
        <f>IF(ISBLANK(Census!C471),(""),(INT(YEARFRAC(Census!C471,'Request Form'!$E$11,1))))</f>
        <v/>
      </c>
      <c r="B700" s="34" t="str">
        <f ca="1">IF(ISBLANK(Census!C471),(""),(INT(YEARFRAC(Census!C471,TODAY(),1))))</f>
        <v/>
      </c>
      <c r="C700" s="51" t="str">
        <v/>
      </c>
      <c r="D700" s="51"/>
      <c r="E700" s="51"/>
      <c r="F700" s="51">
        <v>0</v>
      </c>
      <c r="G700" s="32">
        <v>0</v>
      </c>
      <c r="H700" s="32">
        <v>0</v>
      </c>
      <c r="I700" s="32">
        <v>0</v>
      </c>
      <c r="J700" s="32">
        <v>0</v>
      </c>
      <c r="L700" s="51">
        <v>0</v>
      </c>
      <c r="M700">
        <v>0</v>
      </c>
      <c r="N700" s="51"/>
      <c r="O700" s="51"/>
    </row>
    <row r="701" spans="1:15" x14ac:dyDescent="0.5">
      <c r="A701" s="64" t="str">
        <f>IF(ISBLANK(Census!C472),(""),(INT(YEARFRAC(Census!C472,'Request Form'!$E$11,1))))</f>
        <v/>
      </c>
      <c r="B701" s="34" t="str">
        <f ca="1">IF(ISBLANK(Census!C472),(""),(INT(YEARFRAC(Census!C472,TODAY(),1))))</f>
        <v/>
      </c>
      <c r="C701" s="51" t="str">
        <v/>
      </c>
      <c r="D701" s="51"/>
      <c r="E701" s="51"/>
      <c r="F701" s="51">
        <v>0</v>
      </c>
      <c r="G701" s="32">
        <v>0</v>
      </c>
      <c r="H701" s="32">
        <v>0</v>
      </c>
      <c r="I701" s="32">
        <v>0</v>
      </c>
      <c r="J701" s="32">
        <v>0</v>
      </c>
      <c r="L701" s="51">
        <v>0</v>
      </c>
      <c r="M701">
        <v>0</v>
      </c>
      <c r="N701" s="51"/>
      <c r="O701" s="51"/>
    </row>
    <row r="702" spans="1:15" x14ac:dyDescent="0.5">
      <c r="A702" s="64" t="str">
        <f>IF(ISBLANK(Census!C473),(""),(INT(YEARFRAC(Census!C473,'Request Form'!$E$11,1))))</f>
        <v/>
      </c>
      <c r="B702" s="34" t="str">
        <f ca="1">IF(ISBLANK(Census!C473),(""),(INT(YEARFRAC(Census!C473,TODAY(),1))))</f>
        <v/>
      </c>
      <c r="C702" s="51" t="str">
        <v/>
      </c>
      <c r="D702" s="51"/>
      <c r="E702" s="51"/>
      <c r="F702" s="51">
        <v>0</v>
      </c>
      <c r="G702" s="32">
        <v>0</v>
      </c>
      <c r="H702" s="32">
        <v>0</v>
      </c>
      <c r="I702" s="32">
        <v>0</v>
      </c>
      <c r="J702" s="32">
        <v>0</v>
      </c>
      <c r="L702" s="51">
        <v>0</v>
      </c>
      <c r="M702">
        <v>0</v>
      </c>
      <c r="N702" s="51"/>
      <c r="O702" s="51"/>
    </row>
    <row r="703" spans="1:15" x14ac:dyDescent="0.5">
      <c r="A703" s="64" t="str">
        <f>IF(ISBLANK(Census!C474),(""),(INT(YEARFRAC(Census!C474,'Request Form'!$E$11,1))))</f>
        <v/>
      </c>
      <c r="B703" s="34" t="str">
        <f ca="1">IF(ISBLANK(Census!C474),(""),(INT(YEARFRAC(Census!C474,TODAY(),1))))</f>
        <v/>
      </c>
      <c r="C703" s="51" t="str">
        <v/>
      </c>
      <c r="D703" s="51"/>
      <c r="E703" s="51"/>
      <c r="F703" s="51">
        <v>0</v>
      </c>
      <c r="G703" s="32">
        <v>0</v>
      </c>
      <c r="H703" s="32">
        <v>0</v>
      </c>
      <c r="I703" s="32">
        <v>0</v>
      </c>
      <c r="J703" s="32">
        <v>0</v>
      </c>
      <c r="L703" s="51">
        <v>0</v>
      </c>
      <c r="M703">
        <v>0</v>
      </c>
      <c r="N703" s="51"/>
      <c r="O703" s="51"/>
    </row>
    <row r="704" spans="1:15" x14ac:dyDescent="0.5">
      <c r="A704" s="64" t="str">
        <f>IF(ISBLANK(Census!C475),(""),(INT(YEARFRAC(Census!C475,'Request Form'!$E$11,1))))</f>
        <v/>
      </c>
      <c r="B704" s="34" t="str">
        <f ca="1">IF(ISBLANK(Census!C475),(""),(INT(YEARFRAC(Census!C475,TODAY(),1))))</f>
        <v/>
      </c>
      <c r="C704" s="51" t="str">
        <v/>
      </c>
      <c r="D704" s="51"/>
      <c r="E704" s="51"/>
      <c r="F704" s="51">
        <v>0</v>
      </c>
      <c r="G704" s="32">
        <v>0</v>
      </c>
      <c r="H704" s="32">
        <v>0</v>
      </c>
      <c r="I704" s="32">
        <v>0</v>
      </c>
      <c r="J704" s="32">
        <v>0</v>
      </c>
      <c r="L704" s="51">
        <v>0</v>
      </c>
      <c r="M704">
        <v>0</v>
      </c>
      <c r="N704" s="51"/>
      <c r="O704" s="51"/>
    </row>
    <row r="705" spans="1:15" x14ac:dyDescent="0.5">
      <c r="A705" s="64" t="str">
        <f>IF(ISBLANK(Census!C476),(""),(INT(YEARFRAC(Census!C476,'Request Form'!$E$11,1))))</f>
        <v/>
      </c>
      <c r="B705" s="34" t="str">
        <f ca="1">IF(ISBLANK(Census!C476),(""),(INT(YEARFRAC(Census!C476,TODAY(),1))))</f>
        <v/>
      </c>
      <c r="C705" s="51" t="str">
        <v/>
      </c>
      <c r="D705" s="51"/>
      <c r="E705" s="51"/>
      <c r="F705" s="51">
        <v>0</v>
      </c>
      <c r="G705" s="32">
        <v>0</v>
      </c>
      <c r="H705" s="32">
        <v>0</v>
      </c>
      <c r="I705" s="32">
        <v>0</v>
      </c>
      <c r="J705" s="32">
        <v>0</v>
      </c>
      <c r="L705" s="51">
        <v>0</v>
      </c>
      <c r="M705">
        <v>0</v>
      </c>
      <c r="N705" s="51"/>
      <c r="O705" s="51"/>
    </row>
    <row r="706" spans="1:15" x14ac:dyDescent="0.5">
      <c r="A706" s="64" t="str">
        <f>IF(ISBLANK(Census!C477),(""),(INT(YEARFRAC(Census!C477,'Request Form'!$E$11,1))))</f>
        <v/>
      </c>
      <c r="B706" s="34" t="str">
        <f ca="1">IF(ISBLANK(Census!C477),(""),(INT(YEARFRAC(Census!C477,TODAY(),1))))</f>
        <v/>
      </c>
      <c r="C706" s="51" t="str">
        <v/>
      </c>
      <c r="D706" s="51"/>
      <c r="E706" s="51"/>
      <c r="F706" s="51">
        <v>0</v>
      </c>
      <c r="G706" s="32">
        <v>0</v>
      </c>
      <c r="H706" s="32">
        <v>0</v>
      </c>
      <c r="I706" s="32">
        <v>0</v>
      </c>
      <c r="J706" s="32">
        <v>0</v>
      </c>
      <c r="L706" s="51">
        <v>0</v>
      </c>
      <c r="M706">
        <v>0</v>
      </c>
      <c r="N706" s="51"/>
      <c r="O706" s="51"/>
    </row>
    <row r="707" spans="1:15" x14ac:dyDescent="0.5">
      <c r="A707" s="64" t="str">
        <f>IF(ISBLANK(Census!C478),(""),(INT(YEARFRAC(Census!C478,'Request Form'!$E$11,1))))</f>
        <v/>
      </c>
      <c r="B707" s="34" t="str">
        <f ca="1">IF(ISBLANK(Census!C478),(""),(INT(YEARFRAC(Census!C478,TODAY(),1))))</f>
        <v/>
      </c>
      <c r="C707" s="51" t="str">
        <v/>
      </c>
      <c r="D707" s="51"/>
      <c r="E707" s="51"/>
      <c r="F707" s="51">
        <v>0</v>
      </c>
      <c r="G707" s="32">
        <v>0</v>
      </c>
      <c r="H707" s="32">
        <v>0</v>
      </c>
      <c r="I707" s="32">
        <v>0</v>
      </c>
      <c r="J707" s="32">
        <v>0</v>
      </c>
      <c r="L707" s="51">
        <v>0</v>
      </c>
      <c r="M707">
        <v>0</v>
      </c>
      <c r="N707" s="51"/>
      <c r="O707" s="51"/>
    </row>
    <row r="708" spans="1:15" x14ac:dyDescent="0.5">
      <c r="A708" s="64" t="str">
        <f>IF(ISBLANK(Census!C479),(""),(INT(YEARFRAC(Census!C479,'Request Form'!$E$11,1))))</f>
        <v/>
      </c>
      <c r="B708" s="34" t="str">
        <f ca="1">IF(ISBLANK(Census!C479),(""),(INT(YEARFRAC(Census!C479,TODAY(),1))))</f>
        <v/>
      </c>
      <c r="C708" s="51" t="str">
        <v/>
      </c>
      <c r="D708" s="51"/>
      <c r="E708" s="51"/>
      <c r="F708" s="51">
        <v>0</v>
      </c>
      <c r="G708" s="32">
        <v>0</v>
      </c>
      <c r="H708" s="32">
        <v>0</v>
      </c>
      <c r="I708" s="32">
        <v>0</v>
      </c>
      <c r="J708" s="32">
        <v>0</v>
      </c>
      <c r="L708" s="51">
        <v>0</v>
      </c>
      <c r="M708">
        <v>0</v>
      </c>
      <c r="N708" s="51"/>
      <c r="O708" s="51"/>
    </row>
    <row r="709" spans="1:15" x14ac:dyDescent="0.5">
      <c r="A709" s="64" t="str">
        <f>IF(ISBLANK(Census!C480),(""),(INT(YEARFRAC(Census!C480,'Request Form'!$E$11,1))))</f>
        <v/>
      </c>
      <c r="B709" s="34" t="str">
        <f ca="1">IF(ISBLANK(Census!C480),(""),(INT(YEARFRAC(Census!C480,TODAY(),1))))</f>
        <v/>
      </c>
      <c r="C709" s="51" t="str">
        <v/>
      </c>
      <c r="D709" s="51"/>
      <c r="E709" s="51"/>
      <c r="F709" s="51">
        <v>0</v>
      </c>
      <c r="G709" s="32">
        <v>0</v>
      </c>
      <c r="H709" s="32">
        <v>0</v>
      </c>
      <c r="I709" s="32">
        <v>0</v>
      </c>
      <c r="J709" s="32">
        <v>0</v>
      </c>
      <c r="L709" s="51">
        <v>0</v>
      </c>
      <c r="M709">
        <v>0</v>
      </c>
      <c r="N709" s="51"/>
      <c r="O709" s="51"/>
    </row>
    <row r="710" spans="1:15" x14ac:dyDescent="0.5">
      <c r="A710" s="64" t="str">
        <f>IF(ISBLANK(Census!C481),(""),(INT(YEARFRAC(Census!C481,'Request Form'!$E$11,1))))</f>
        <v/>
      </c>
      <c r="B710" s="34" t="str">
        <f ca="1">IF(ISBLANK(Census!C481),(""),(INT(YEARFRAC(Census!C481,TODAY(),1))))</f>
        <v/>
      </c>
      <c r="C710" s="51" t="str">
        <v/>
      </c>
      <c r="D710" s="51"/>
      <c r="E710" s="51"/>
      <c r="F710" s="51">
        <v>0</v>
      </c>
      <c r="G710" s="32">
        <v>0</v>
      </c>
      <c r="H710" s="32">
        <v>0</v>
      </c>
      <c r="I710" s="32">
        <v>0</v>
      </c>
      <c r="J710" s="32">
        <v>0</v>
      </c>
      <c r="L710" s="51">
        <v>0</v>
      </c>
      <c r="M710">
        <v>0</v>
      </c>
      <c r="N710" s="51"/>
      <c r="O710" s="51"/>
    </row>
    <row r="711" spans="1:15" x14ac:dyDescent="0.5">
      <c r="A711" s="64" t="str">
        <f>IF(ISBLANK(Census!C482),(""),(INT(YEARFRAC(Census!C482,'Request Form'!$E$11,1))))</f>
        <v/>
      </c>
      <c r="B711" s="34" t="str">
        <f ca="1">IF(ISBLANK(Census!C482),(""),(INT(YEARFRAC(Census!C482,TODAY(),1))))</f>
        <v/>
      </c>
      <c r="C711" s="51" t="str">
        <v/>
      </c>
      <c r="D711" s="51"/>
      <c r="E711" s="51"/>
      <c r="F711" s="51">
        <v>0</v>
      </c>
      <c r="G711" s="32">
        <v>0</v>
      </c>
      <c r="H711" s="32">
        <v>0</v>
      </c>
      <c r="I711" s="32">
        <v>0</v>
      </c>
      <c r="J711" s="32">
        <v>0</v>
      </c>
      <c r="L711" s="51">
        <v>0</v>
      </c>
      <c r="M711">
        <v>0</v>
      </c>
      <c r="N711" s="51"/>
      <c r="O711" s="51"/>
    </row>
    <row r="712" spans="1:15" x14ac:dyDescent="0.5">
      <c r="A712" s="64" t="str">
        <f>IF(ISBLANK(Census!C483),(""),(INT(YEARFRAC(Census!C483,'Request Form'!$E$11,1))))</f>
        <v/>
      </c>
      <c r="B712" s="34" t="str">
        <f ca="1">IF(ISBLANK(Census!C483),(""),(INT(YEARFRAC(Census!C483,TODAY(),1))))</f>
        <v/>
      </c>
      <c r="C712" s="51" t="str">
        <v/>
      </c>
      <c r="D712" s="51"/>
      <c r="E712" s="51"/>
      <c r="F712" s="51">
        <v>0</v>
      </c>
      <c r="G712" s="32">
        <v>0</v>
      </c>
      <c r="H712" s="32">
        <v>0</v>
      </c>
      <c r="I712" s="32">
        <v>0</v>
      </c>
      <c r="J712" s="32">
        <v>0</v>
      </c>
      <c r="L712" s="51">
        <v>0</v>
      </c>
      <c r="M712">
        <v>0</v>
      </c>
      <c r="N712" s="51"/>
      <c r="O712" s="51"/>
    </row>
    <row r="713" spans="1:15" x14ac:dyDescent="0.5">
      <c r="A713" s="64" t="str">
        <f>IF(ISBLANK(Census!C484),(""),(INT(YEARFRAC(Census!C484,'Request Form'!$E$11,1))))</f>
        <v/>
      </c>
      <c r="B713" s="34" t="str">
        <f ca="1">IF(ISBLANK(Census!C484),(""),(INT(YEARFRAC(Census!C484,TODAY(),1))))</f>
        <v/>
      </c>
      <c r="C713" s="51" t="str">
        <v/>
      </c>
      <c r="D713" s="51"/>
      <c r="E713" s="51"/>
      <c r="F713" s="51">
        <v>0</v>
      </c>
      <c r="G713" s="32">
        <v>0</v>
      </c>
      <c r="H713" s="32">
        <v>0</v>
      </c>
      <c r="I713" s="32">
        <v>0</v>
      </c>
      <c r="J713" s="32">
        <v>0</v>
      </c>
      <c r="L713" s="51">
        <v>0</v>
      </c>
      <c r="M713">
        <v>0</v>
      </c>
      <c r="N713" s="51"/>
      <c r="O713" s="51"/>
    </row>
    <row r="714" spans="1:15" x14ac:dyDescent="0.5">
      <c r="A714" s="64" t="str">
        <f>IF(ISBLANK(Census!C485),(""),(INT(YEARFRAC(Census!C485,'Request Form'!$E$11,1))))</f>
        <v/>
      </c>
      <c r="B714" s="34" t="str">
        <f ca="1">IF(ISBLANK(Census!C485),(""),(INT(YEARFRAC(Census!C485,TODAY(),1))))</f>
        <v/>
      </c>
      <c r="C714" s="51" t="str">
        <v/>
      </c>
      <c r="D714" s="51"/>
      <c r="E714" s="51"/>
      <c r="F714" s="51">
        <v>0</v>
      </c>
      <c r="G714" s="32">
        <v>0</v>
      </c>
      <c r="H714" s="32">
        <v>0</v>
      </c>
      <c r="I714" s="32">
        <v>0</v>
      </c>
      <c r="J714" s="32">
        <v>0</v>
      </c>
      <c r="L714" s="51">
        <v>0</v>
      </c>
      <c r="M714">
        <v>0</v>
      </c>
      <c r="N714" s="51"/>
      <c r="O714" s="51"/>
    </row>
    <row r="715" spans="1:15" x14ac:dyDescent="0.5">
      <c r="A715" s="64" t="str">
        <f>IF(ISBLANK(Census!C486),(""),(INT(YEARFRAC(Census!C486,'Request Form'!$E$11,1))))</f>
        <v/>
      </c>
      <c r="B715" s="34" t="str">
        <f ca="1">IF(ISBLANK(Census!C486),(""),(INT(YEARFRAC(Census!C486,TODAY(),1))))</f>
        <v/>
      </c>
      <c r="C715" s="51" t="str">
        <v/>
      </c>
      <c r="D715" s="51"/>
      <c r="E715" s="51"/>
      <c r="F715" s="51">
        <v>0</v>
      </c>
      <c r="G715" s="32">
        <v>0</v>
      </c>
      <c r="H715" s="32">
        <v>0</v>
      </c>
      <c r="I715" s="32">
        <v>0</v>
      </c>
      <c r="J715" s="32">
        <v>0</v>
      </c>
      <c r="L715" s="51">
        <v>0</v>
      </c>
      <c r="M715">
        <v>0</v>
      </c>
      <c r="N715" s="51"/>
      <c r="O715" s="51"/>
    </row>
    <row r="716" spans="1:15" x14ac:dyDescent="0.5">
      <c r="A716" s="64" t="str">
        <f>IF(ISBLANK(Census!C487),(""),(INT(YEARFRAC(Census!C487,'Request Form'!$E$11,1))))</f>
        <v/>
      </c>
      <c r="B716" s="34" t="str">
        <f ca="1">IF(ISBLANK(Census!C487),(""),(INT(YEARFRAC(Census!C487,TODAY(),1))))</f>
        <v/>
      </c>
      <c r="C716" s="51" t="str">
        <v/>
      </c>
      <c r="D716" s="51"/>
      <c r="E716" s="51"/>
      <c r="F716" s="51">
        <v>0</v>
      </c>
      <c r="G716" s="32">
        <v>0</v>
      </c>
      <c r="H716" s="32">
        <v>0</v>
      </c>
      <c r="I716" s="32">
        <v>0</v>
      </c>
      <c r="J716" s="32">
        <v>0</v>
      </c>
      <c r="L716" s="51">
        <v>0</v>
      </c>
      <c r="M716">
        <v>0</v>
      </c>
      <c r="N716" s="51"/>
      <c r="O716" s="51"/>
    </row>
    <row r="717" spans="1:15" x14ac:dyDescent="0.5">
      <c r="A717" s="64" t="str">
        <f>IF(ISBLANK(Census!C488),(""),(INT(YEARFRAC(Census!C488,'Request Form'!$E$11,1))))</f>
        <v/>
      </c>
      <c r="B717" s="34" t="str">
        <f ca="1">IF(ISBLANK(Census!C488),(""),(INT(YEARFRAC(Census!C488,TODAY(),1))))</f>
        <v/>
      </c>
      <c r="C717" s="51" t="str">
        <v/>
      </c>
      <c r="D717" s="51"/>
      <c r="E717" s="51"/>
      <c r="F717" s="51">
        <v>0</v>
      </c>
      <c r="G717" s="32">
        <v>0</v>
      </c>
      <c r="H717" s="32">
        <v>0</v>
      </c>
      <c r="I717" s="32">
        <v>0</v>
      </c>
      <c r="J717" s="32">
        <v>0</v>
      </c>
      <c r="L717" s="51">
        <v>0</v>
      </c>
      <c r="M717">
        <v>0</v>
      </c>
      <c r="N717" s="51"/>
      <c r="O717" s="51"/>
    </row>
    <row r="718" spans="1:15" x14ac:dyDescent="0.5">
      <c r="A718" s="64" t="str">
        <f>IF(ISBLANK(Census!C489),(""),(INT(YEARFRAC(Census!C489,'Request Form'!$E$11,1))))</f>
        <v/>
      </c>
      <c r="B718" s="34" t="str">
        <f ca="1">IF(ISBLANK(Census!C489),(""),(INT(YEARFRAC(Census!C489,TODAY(),1))))</f>
        <v/>
      </c>
      <c r="C718" s="51" t="str">
        <v/>
      </c>
      <c r="D718" s="51"/>
      <c r="E718" s="51"/>
      <c r="F718" s="51">
        <v>0</v>
      </c>
      <c r="G718" s="32">
        <v>0</v>
      </c>
      <c r="H718" s="32">
        <v>0</v>
      </c>
      <c r="I718" s="32">
        <v>0</v>
      </c>
      <c r="J718" s="32">
        <v>0</v>
      </c>
      <c r="L718" s="51">
        <v>0</v>
      </c>
      <c r="M718">
        <v>0</v>
      </c>
      <c r="N718" s="51"/>
      <c r="O718" s="51"/>
    </row>
    <row r="719" spans="1:15" x14ac:dyDescent="0.5">
      <c r="A719" s="64" t="str">
        <f>IF(ISBLANK(Census!C490),(""),(INT(YEARFRAC(Census!C490,'Request Form'!$E$11,1))))</f>
        <v/>
      </c>
      <c r="B719" s="34" t="str">
        <f ca="1">IF(ISBLANK(Census!C490),(""),(INT(YEARFRAC(Census!C490,TODAY(),1))))</f>
        <v/>
      </c>
      <c r="C719" s="51" t="str">
        <v/>
      </c>
      <c r="D719" s="51"/>
      <c r="E719" s="51"/>
      <c r="F719" s="51">
        <v>0</v>
      </c>
      <c r="G719" s="32">
        <v>0</v>
      </c>
      <c r="H719" s="32">
        <v>0</v>
      </c>
      <c r="I719" s="32">
        <v>0</v>
      </c>
      <c r="J719" s="32">
        <v>0</v>
      </c>
      <c r="L719" s="51">
        <v>0</v>
      </c>
      <c r="M719">
        <v>0</v>
      </c>
      <c r="N719" s="51"/>
      <c r="O719" s="51"/>
    </row>
    <row r="720" spans="1:15" x14ac:dyDescent="0.5">
      <c r="A720" s="64" t="str">
        <f>IF(ISBLANK(Census!C491),(""),(INT(YEARFRAC(Census!C491,'Request Form'!$E$11,1))))</f>
        <v/>
      </c>
      <c r="B720" s="34" t="str">
        <f ca="1">IF(ISBLANK(Census!C491),(""),(INT(YEARFRAC(Census!C491,TODAY(),1))))</f>
        <v/>
      </c>
      <c r="C720" s="51" t="str">
        <v/>
      </c>
      <c r="D720" s="51"/>
      <c r="E720" s="51"/>
      <c r="F720" s="51">
        <v>0</v>
      </c>
      <c r="G720" s="32">
        <v>0</v>
      </c>
      <c r="H720" s="32">
        <v>0</v>
      </c>
      <c r="I720" s="32">
        <v>0</v>
      </c>
      <c r="J720" s="32">
        <v>0</v>
      </c>
      <c r="L720" s="51">
        <v>0</v>
      </c>
      <c r="M720">
        <v>0</v>
      </c>
      <c r="N720" s="51"/>
      <c r="O720" s="51"/>
    </row>
    <row r="721" spans="1:15" x14ac:dyDescent="0.5">
      <c r="A721" s="64" t="str">
        <f>IF(ISBLANK(Census!C492),(""),(INT(YEARFRAC(Census!C492,'Request Form'!$E$11,1))))</f>
        <v/>
      </c>
      <c r="B721" s="34" t="str">
        <f ca="1">IF(ISBLANK(Census!C492),(""),(INT(YEARFRAC(Census!C492,TODAY(),1))))</f>
        <v/>
      </c>
      <c r="C721" s="51" t="str">
        <v/>
      </c>
      <c r="D721" s="51"/>
      <c r="E721" s="51"/>
      <c r="F721" s="51">
        <v>0</v>
      </c>
      <c r="G721" s="32">
        <v>0</v>
      </c>
      <c r="H721" s="32">
        <v>0</v>
      </c>
      <c r="I721" s="32">
        <v>0</v>
      </c>
      <c r="J721" s="32">
        <v>0</v>
      </c>
      <c r="L721" s="51">
        <v>0</v>
      </c>
      <c r="M721">
        <v>0</v>
      </c>
      <c r="N721" s="51"/>
      <c r="O721" s="51"/>
    </row>
    <row r="722" spans="1:15" x14ac:dyDescent="0.5">
      <c r="A722" s="64" t="str">
        <f>IF(ISBLANK(Census!C493),(""),(INT(YEARFRAC(Census!C493,'Request Form'!$E$11,1))))</f>
        <v/>
      </c>
      <c r="B722" s="34" t="str">
        <f ca="1">IF(ISBLANK(Census!C493),(""),(INT(YEARFRAC(Census!C493,TODAY(),1))))</f>
        <v/>
      </c>
      <c r="C722" s="51" t="str">
        <v/>
      </c>
      <c r="D722" s="51"/>
      <c r="E722" s="51"/>
      <c r="F722" s="51">
        <v>0</v>
      </c>
      <c r="G722" s="32">
        <v>0</v>
      </c>
      <c r="H722" s="32">
        <v>0</v>
      </c>
      <c r="I722" s="32">
        <v>0</v>
      </c>
      <c r="J722" s="32">
        <v>0</v>
      </c>
      <c r="L722" s="51">
        <v>0</v>
      </c>
      <c r="M722">
        <v>0</v>
      </c>
      <c r="N722" s="51"/>
      <c r="O722" s="51"/>
    </row>
    <row r="723" spans="1:15" x14ac:dyDescent="0.5">
      <c r="A723" s="64" t="str">
        <f>IF(ISBLANK(Census!C494),(""),(INT(YEARFRAC(Census!C494,'Request Form'!$E$11,1))))</f>
        <v/>
      </c>
      <c r="B723" s="34" t="str">
        <f ca="1">IF(ISBLANK(Census!C494),(""),(INT(YEARFRAC(Census!C494,TODAY(),1))))</f>
        <v/>
      </c>
      <c r="C723" s="51" t="str">
        <v/>
      </c>
      <c r="D723" s="51"/>
      <c r="E723" s="51"/>
      <c r="F723" s="51">
        <v>0</v>
      </c>
      <c r="G723" s="32">
        <v>0</v>
      </c>
      <c r="H723" s="32">
        <v>0</v>
      </c>
      <c r="I723" s="32">
        <v>0</v>
      </c>
      <c r="J723" s="32">
        <v>0</v>
      </c>
      <c r="L723" s="51">
        <v>0</v>
      </c>
      <c r="M723">
        <v>0</v>
      </c>
      <c r="N723" s="51"/>
      <c r="O723" s="51"/>
    </row>
    <row r="724" spans="1:15" x14ac:dyDescent="0.5">
      <c r="A724" s="64" t="str">
        <f>IF(ISBLANK(Census!C495),(""),(INT(YEARFRAC(Census!C495,'Request Form'!$E$11,1))))</f>
        <v/>
      </c>
      <c r="B724" s="34" t="str">
        <f ca="1">IF(ISBLANK(Census!C495),(""),(INT(YEARFRAC(Census!C495,TODAY(),1))))</f>
        <v/>
      </c>
      <c r="C724" s="51" t="str">
        <v/>
      </c>
      <c r="D724" s="51"/>
      <c r="E724" s="51"/>
      <c r="F724" s="51">
        <v>0</v>
      </c>
      <c r="G724" s="32">
        <v>0</v>
      </c>
      <c r="H724" s="32">
        <v>0</v>
      </c>
      <c r="I724" s="32">
        <v>0</v>
      </c>
      <c r="J724" s="32">
        <v>0</v>
      </c>
      <c r="L724" s="51">
        <v>0</v>
      </c>
      <c r="M724">
        <v>0</v>
      </c>
      <c r="N724" s="51"/>
      <c r="O724" s="51"/>
    </row>
    <row r="725" spans="1:15" x14ac:dyDescent="0.5">
      <c r="A725" s="64" t="str">
        <f>IF(ISBLANK(Census!C496),(""),(INT(YEARFRAC(Census!C496,'Request Form'!$E$11,1))))</f>
        <v/>
      </c>
      <c r="B725" s="34" t="str">
        <f ca="1">IF(ISBLANK(Census!C496),(""),(INT(YEARFRAC(Census!C496,TODAY(),1))))</f>
        <v/>
      </c>
      <c r="C725" s="51" t="str">
        <v/>
      </c>
      <c r="D725" s="51"/>
      <c r="E725" s="51"/>
      <c r="F725" s="51">
        <v>0</v>
      </c>
      <c r="G725" s="32">
        <v>0</v>
      </c>
      <c r="H725" s="32">
        <v>0</v>
      </c>
      <c r="I725" s="32">
        <v>0</v>
      </c>
      <c r="J725" s="32">
        <v>0</v>
      </c>
      <c r="L725" s="51">
        <v>0</v>
      </c>
      <c r="M725">
        <v>0</v>
      </c>
      <c r="N725" s="51"/>
      <c r="O725" s="51"/>
    </row>
    <row r="726" spans="1:15" x14ac:dyDescent="0.5">
      <c r="A726" s="64" t="str">
        <f>IF(ISBLANK(Census!C497),(""),(INT(YEARFRAC(Census!C497,'Request Form'!$E$11,1))))</f>
        <v/>
      </c>
      <c r="B726" s="34" t="str">
        <f ca="1">IF(ISBLANK(Census!C497),(""),(INT(YEARFRAC(Census!C497,TODAY(),1))))</f>
        <v/>
      </c>
      <c r="C726" s="51" t="str">
        <v/>
      </c>
      <c r="D726" s="51"/>
      <c r="E726" s="51"/>
      <c r="F726" s="51">
        <v>0</v>
      </c>
      <c r="G726" s="32">
        <v>0</v>
      </c>
      <c r="H726" s="32">
        <v>0</v>
      </c>
      <c r="I726" s="32">
        <v>0</v>
      </c>
      <c r="J726" s="32">
        <v>0</v>
      </c>
      <c r="L726" s="51">
        <v>0</v>
      </c>
      <c r="M726">
        <v>0</v>
      </c>
      <c r="N726" s="51"/>
      <c r="O726" s="51"/>
    </row>
    <row r="727" spans="1:15" x14ac:dyDescent="0.5">
      <c r="A727" s="64" t="str">
        <f>IF(ISBLANK(Census!C498),(""),(INT(YEARFRAC(Census!C498,'Request Form'!$E$11,1))))</f>
        <v/>
      </c>
      <c r="B727" s="34" t="str">
        <f ca="1">IF(ISBLANK(Census!C498),(""),(INT(YEARFRAC(Census!C498,TODAY(),1))))</f>
        <v/>
      </c>
      <c r="C727" s="51" t="str">
        <v/>
      </c>
      <c r="D727" s="51"/>
      <c r="E727" s="51"/>
      <c r="F727" s="51">
        <v>0</v>
      </c>
      <c r="G727" s="32">
        <v>0</v>
      </c>
      <c r="H727" s="32">
        <v>0</v>
      </c>
      <c r="I727" s="32">
        <v>0</v>
      </c>
      <c r="J727" s="32">
        <v>0</v>
      </c>
      <c r="L727" s="51">
        <v>0</v>
      </c>
      <c r="M727">
        <v>0</v>
      </c>
      <c r="N727" s="51"/>
      <c r="O727" s="51"/>
    </row>
    <row r="728" spans="1:15" x14ac:dyDescent="0.5">
      <c r="A728" s="64" t="str">
        <f>IF(ISBLANK(Census!C499),(""),(INT(YEARFRAC(Census!C499,'Request Form'!$E$11,1))))</f>
        <v/>
      </c>
      <c r="B728" s="34" t="str">
        <f ca="1">IF(ISBLANK(Census!C499),(""),(INT(YEARFRAC(Census!C499,TODAY(),1))))</f>
        <v/>
      </c>
      <c r="C728" s="51" t="str">
        <v/>
      </c>
      <c r="D728" s="51"/>
      <c r="E728" s="51"/>
      <c r="F728" s="51">
        <v>0</v>
      </c>
      <c r="G728" s="32">
        <v>0</v>
      </c>
      <c r="H728" s="32">
        <v>0</v>
      </c>
      <c r="I728" s="32">
        <v>0</v>
      </c>
      <c r="J728" s="32">
        <v>0</v>
      </c>
      <c r="L728" s="51">
        <v>0</v>
      </c>
      <c r="M728">
        <v>0</v>
      </c>
      <c r="N728" s="51"/>
      <c r="O728" s="51"/>
    </row>
    <row r="729" spans="1:15" x14ac:dyDescent="0.5">
      <c r="A729" s="64" t="str">
        <f>IF(ISBLANK(Census!C500),(""),(INT(YEARFRAC(Census!C500,'Request Form'!$E$11,1))))</f>
        <v/>
      </c>
      <c r="B729" s="34" t="str">
        <f ca="1">IF(ISBLANK(Census!C500),(""),(INT(YEARFRAC(Census!C500,TODAY(),1))))</f>
        <v/>
      </c>
      <c r="C729" s="51" t="str">
        <v/>
      </c>
      <c r="D729" s="51"/>
      <c r="E729" s="51"/>
      <c r="F729" s="51">
        <v>0</v>
      </c>
      <c r="G729" s="32">
        <v>0</v>
      </c>
      <c r="H729" s="32">
        <v>0</v>
      </c>
      <c r="I729" s="32">
        <v>0</v>
      </c>
      <c r="J729" s="32">
        <v>0</v>
      </c>
      <c r="L729" s="51">
        <v>0</v>
      </c>
      <c r="M729">
        <v>0</v>
      </c>
      <c r="N729" s="51"/>
      <c r="O729" s="51"/>
    </row>
    <row r="730" spans="1:15" x14ac:dyDescent="0.5">
      <c r="A730" s="64" t="str">
        <f>IF(ISBLANK(Census!C501),(""),(INT(YEARFRAC(Census!C501,'Request Form'!$E$11,1))))</f>
        <v/>
      </c>
      <c r="B730" s="34" t="str">
        <f ca="1">IF(ISBLANK(Census!C501),(""),(INT(YEARFRAC(Census!C501,TODAY(),1))))</f>
        <v/>
      </c>
      <c r="C730" s="51" t="str">
        <v/>
      </c>
      <c r="D730" s="51"/>
      <c r="E730" s="51"/>
      <c r="F730" s="51">
        <v>0</v>
      </c>
      <c r="G730" s="32">
        <v>0</v>
      </c>
      <c r="H730" s="32">
        <v>0</v>
      </c>
      <c r="I730" s="32">
        <v>0</v>
      </c>
      <c r="J730" s="32">
        <v>0</v>
      </c>
      <c r="L730" s="51">
        <v>0</v>
      </c>
      <c r="M730">
        <v>0</v>
      </c>
      <c r="N730" s="51"/>
      <c r="O730" s="51"/>
    </row>
    <row r="731" spans="1:15" x14ac:dyDescent="0.5">
      <c r="A731" s="64" t="str">
        <f>IF(ISBLANK(Census!C502),(""),(INT(YEARFRAC(Census!C502,'Request Form'!$E$11,1))))</f>
        <v/>
      </c>
      <c r="B731" s="34" t="str">
        <f ca="1">IF(ISBLANK(Census!C502),(""),(INT(YEARFRAC(Census!C502,TODAY(),1))))</f>
        <v/>
      </c>
      <c r="C731" s="51" t="str">
        <v/>
      </c>
      <c r="D731" s="51"/>
      <c r="E731" s="51"/>
      <c r="F731" s="51">
        <v>0</v>
      </c>
      <c r="G731" s="32">
        <v>0</v>
      </c>
      <c r="H731" s="32">
        <v>0</v>
      </c>
      <c r="I731" s="32">
        <v>0</v>
      </c>
      <c r="J731" s="32">
        <v>0</v>
      </c>
      <c r="L731" s="51">
        <v>0</v>
      </c>
      <c r="M731">
        <v>0</v>
      </c>
      <c r="N731" s="51"/>
      <c r="O731" s="51"/>
    </row>
    <row r="732" spans="1:15" x14ac:dyDescent="0.5">
      <c r="A732" s="64" t="str">
        <f>IF(ISBLANK(Census!C503),(""),(INT(YEARFRAC(Census!C503,'Request Form'!$E$11,1))))</f>
        <v/>
      </c>
      <c r="B732" s="34" t="str">
        <f ca="1">IF(ISBLANK(Census!C503),(""),(INT(YEARFRAC(Census!C503,TODAY(),1))))</f>
        <v/>
      </c>
      <c r="C732" s="51" t="str">
        <v/>
      </c>
      <c r="D732" s="51"/>
      <c r="E732" s="51"/>
      <c r="F732" s="51">
        <v>0</v>
      </c>
      <c r="G732" s="32">
        <v>0</v>
      </c>
      <c r="H732" s="32">
        <v>0</v>
      </c>
      <c r="I732" s="32">
        <v>0</v>
      </c>
      <c r="J732" s="32">
        <v>0</v>
      </c>
      <c r="L732" s="51">
        <v>0</v>
      </c>
      <c r="M732">
        <v>0</v>
      </c>
      <c r="N732" s="51"/>
      <c r="O732" s="51"/>
    </row>
    <row r="733" spans="1:15" x14ac:dyDescent="0.5">
      <c r="A733" s="64" t="str">
        <f>IF(ISBLANK(Census!C504),(""),(INT(YEARFRAC(Census!C504,'Request Form'!$E$11,1))))</f>
        <v/>
      </c>
      <c r="B733" s="34" t="str">
        <f ca="1">IF(ISBLANK(Census!C504),(""),(INT(YEARFRAC(Census!C504,TODAY(),1))))</f>
        <v/>
      </c>
      <c r="C733" s="51" t="str">
        <v/>
      </c>
      <c r="D733" s="51"/>
      <c r="E733" s="51"/>
      <c r="F733" s="51">
        <v>0</v>
      </c>
      <c r="G733" s="32">
        <v>0</v>
      </c>
      <c r="H733" s="32">
        <v>0</v>
      </c>
      <c r="I733" s="32">
        <v>0</v>
      </c>
      <c r="J733" s="32">
        <v>0</v>
      </c>
      <c r="L733" s="51">
        <v>0</v>
      </c>
      <c r="M733">
        <v>0</v>
      </c>
      <c r="N733" s="51"/>
      <c r="O733" s="51"/>
    </row>
    <row r="734" spans="1:15" x14ac:dyDescent="0.5">
      <c r="A734" s="64" t="str">
        <f>IF(ISBLANK(Census!C505),(""),(INT(YEARFRAC(Census!C505,'Request Form'!$E$11,1))))</f>
        <v/>
      </c>
      <c r="B734" s="34" t="str">
        <f ca="1">IF(ISBLANK(Census!C505),(""),(INT(YEARFRAC(Census!C505,TODAY(),1))))</f>
        <v/>
      </c>
      <c r="C734" s="51" t="str">
        <v/>
      </c>
      <c r="D734" s="51"/>
      <c r="E734" s="51"/>
      <c r="F734" s="51">
        <v>0</v>
      </c>
      <c r="G734" s="32">
        <v>0</v>
      </c>
      <c r="H734" s="32">
        <v>0</v>
      </c>
      <c r="I734" s="32">
        <v>0</v>
      </c>
      <c r="J734" s="32">
        <v>0</v>
      </c>
      <c r="L734" s="51">
        <v>0</v>
      </c>
      <c r="M734">
        <v>0</v>
      </c>
      <c r="N734" s="51"/>
      <c r="O734" s="51"/>
    </row>
    <row r="735" spans="1:15" x14ac:dyDescent="0.5">
      <c r="A735" s="64" t="str">
        <f>IF(ISBLANK(Census!C506),(""),(INT(YEARFRAC(Census!C506,'Request Form'!$E$11,1))))</f>
        <v/>
      </c>
      <c r="B735" s="34" t="str">
        <f ca="1">IF(ISBLANK(Census!C506),(""),(INT(YEARFRAC(Census!C506,TODAY(),1))))</f>
        <v/>
      </c>
      <c r="C735" s="51" t="str">
        <v/>
      </c>
      <c r="D735" s="51"/>
      <c r="E735" s="51"/>
      <c r="F735" s="51">
        <v>0</v>
      </c>
      <c r="G735" s="32">
        <v>0</v>
      </c>
      <c r="H735" s="32">
        <v>0</v>
      </c>
      <c r="I735" s="32">
        <v>0</v>
      </c>
      <c r="J735" s="32">
        <v>0</v>
      </c>
      <c r="L735" s="51">
        <v>0</v>
      </c>
      <c r="M735">
        <v>0</v>
      </c>
      <c r="N735" s="51"/>
      <c r="O735" s="51"/>
    </row>
    <row r="736" spans="1:15" x14ac:dyDescent="0.5">
      <c r="A736" s="64" t="str">
        <f>IF(ISBLANK(Census!C507),(""),(INT(YEARFRAC(Census!C507,'Request Form'!$E$11,1))))</f>
        <v/>
      </c>
      <c r="B736" s="34" t="str">
        <f ca="1">IF(ISBLANK(Census!C507),(""),(INT(YEARFRAC(Census!C507,TODAY(),1))))</f>
        <v/>
      </c>
      <c r="C736" s="51" t="str">
        <v/>
      </c>
      <c r="D736" s="51"/>
      <c r="E736" s="51"/>
      <c r="F736" s="51">
        <v>0</v>
      </c>
      <c r="G736" s="32">
        <v>0</v>
      </c>
      <c r="H736" s="32">
        <v>0</v>
      </c>
      <c r="I736" s="32">
        <v>0</v>
      </c>
      <c r="J736" s="32">
        <v>0</v>
      </c>
      <c r="L736" s="51">
        <v>0</v>
      </c>
      <c r="M736">
        <v>0</v>
      </c>
      <c r="N736" s="51"/>
      <c r="O736" s="51"/>
    </row>
    <row r="737" spans="1:15" x14ac:dyDescent="0.5">
      <c r="A737" s="64" t="str">
        <f>IF(ISBLANK(Census!C508),(""),(INT(YEARFRAC(Census!C508,'Request Form'!$E$11,1))))</f>
        <v/>
      </c>
      <c r="B737" s="34" t="str">
        <f ca="1">IF(ISBLANK(Census!C508),(""),(INT(YEARFRAC(Census!C508,TODAY(),1))))</f>
        <v/>
      </c>
      <c r="C737" s="51" t="str">
        <v/>
      </c>
      <c r="D737" s="51"/>
      <c r="E737" s="51"/>
      <c r="F737" s="51">
        <v>0</v>
      </c>
      <c r="G737" s="32">
        <v>0</v>
      </c>
      <c r="H737" s="32">
        <v>0</v>
      </c>
      <c r="I737" s="32">
        <v>0</v>
      </c>
      <c r="J737" s="32">
        <v>0</v>
      </c>
      <c r="L737" s="51">
        <v>0</v>
      </c>
      <c r="M737">
        <v>0</v>
      </c>
      <c r="N737" s="51"/>
      <c r="O737" s="51"/>
    </row>
    <row r="738" spans="1:15" x14ac:dyDescent="0.5">
      <c r="A738" s="64" t="str">
        <f>IF(ISBLANK(Census!C509),(""),(INT(YEARFRAC(Census!C509,'Request Form'!$E$11,1))))</f>
        <v/>
      </c>
      <c r="B738" s="34" t="str">
        <f ca="1">IF(ISBLANK(Census!C509),(""),(INT(YEARFRAC(Census!C509,TODAY(),1))))</f>
        <v/>
      </c>
      <c r="C738" s="51" t="str">
        <v/>
      </c>
      <c r="D738" s="51"/>
      <c r="E738" s="51"/>
      <c r="F738" s="51">
        <v>0</v>
      </c>
      <c r="G738" s="32">
        <v>0</v>
      </c>
      <c r="H738" s="32">
        <v>0</v>
      </c>
      <c r="I738" s="32">
        <v>0</v>
      </c>
      <c r="J738" s="32">
        <v>0</v>
      </c>
      <c r="L738" s="51">
        <v>0</v>
      </c>
      <c r="M738">
        <v>0</v>
      </c>
      <c r="N738" s="51"/>
      <c r="O738" s="51"/>
    </row>
    <row r="739" spans="1:15" x14ac:dyDescent="0.5">
      <c r="A739" s="64" t="str">
        <f>IF(ISBLANK(Census!C510),(""),(INT(YEARFRAC(Census!C510,'Request Form'!$E$11,1))))</f>
        <v/>
      </c>
      <c r="B739" s="34" t="str">
        <f ca="1">IF(ISBLANK(Census!C510),(""),(INT(YEARFRAC(Census!C510,TODAY(),1))))</f>
        <v/>
      </c>
      <c r="C739" s="51" t="str">
        <v/>
      </c>
      <c r="D739" s="51"/>
      <c r="E739" s="51"/>
      <c r="F739" s="51">
        <v>0</v>
      </c>
      <c r="G739" s="32">
        <v>0</v>
      </c>
      <c r="H739" s="32">
        <v>0</v>
      </c>
      <c r="I739" s="32">
        <v>0</v>
      </c>
      <c r="J739" s="32">
        <v>0</v>
      </c>
      <c r="L739" s="51">
        <v>0</v>
      </c>
      <c r="M739">
        <v>0</v>
      </c>
      <c r="N739" s="51"/>
      <c r="O739" s="51"/>
    </row>
    <row r="740" spans="1:15" x14ac:dyDescent="0.5">
      <c r="A740" s="64" t="str">
        <f>IF(ISBLANK(Census!C511),(""),(INT(YEARFRAC(Census!C511,'Request Form'!$E$11,1))))</f>
        <v/>
      </c>
      <c r="B740" s="34" t="str">
        <f ca="1">IF(ISBLANK(Census!C511),(""),(INT(YEARFRAC(Census!C511,TODAY(),1))))</f>
        <v/>
      </c>
      <c r="C740" s="51" t="str">
        <v/>
      </c>
      <c r="D740" s="51"/>
      <c r="E740" s="51"/>
      <c r="F740" s="51">
        <v>0</v>
      </c>
      <c r="G740" s="32">
        <v>0</v>
      </c>
      <c r="H740" s="32">
        <v>0</v>
      </c>
      <c r="I740" s="32">
        <v>0</v>
      </c>
      <c r="J740" s="32">
        <v>0</v>
      </c>
      <c r="L740" s="51">
        <v>0</v>
      </c>
      <c r="M740">
        <v>0</v>
      </c>
      <c r="N740" s="51"/>
      <c r="O740" s="51"/>
    </row>
    <row r="741" spans="1:15" x14ac:dyDescent="0.5">
      <c r="A741" s="64" t="str">
        <f>IF(ISBLANK(Census!C512),(""),(INT(YEARFRAC(Census!C512,'Request Form'!$E$11,1))))</f>
        <v/>
      </c>
      <c r="B741" s="34" t="str">
        <f ca="1">IF(ISBLANK(Census!C512),(""),(INT(YEARFRAC(Census!C512,TODAY(),1))))</f>
        <v/>
      </c>
      <c r="C741" s="51" t="str">
        <v/>
      </c>
      <c r="D741" s="51"/>
      <c r="E741" s="51"/>
      <c r="F741" s="51">
        <v>0</v>
      </c>
      <c r="G741" s="32">
        <v>0</v>
      </c>
      <c r="H741" s="32">
        <v>0</v>
      </c>
      <c r="I741" s="32">
        <v>0</v>
      </c>
      <c r="J741" s="32">
        <v>0</v>
      </c>
      <c r="L741" s="51">
        <v>0</v>
      </c>
      <c r="M741">
        <v>0</v>
      </c>
      <c r="N741" s="51"/>
      <c r="O741" s="51"/>
    </row>
    <row r="742" spans="1:15" x14ac:dyDescent="0.5">
      <c r="A742" s="64" t="str">
        <f>IF(ISBLANK(Census!C513),(""),(INT(YEARFRAC(Census!C513,'Request Form'!$E$11,1))))</f>
        <v/>
      </c>
      <c r="B742" s="34" t="str">
        <f ca="1">IF(ISBLANK(Census!C513),(""),(INT(YEARFRAC(Census!C513,TODAY(),1))))</f>
        <v/>
      </c>
      <c r="C742" s="51" t="str">
        <v/>
      </c>
      <c r="D742" s="51"/>
      <c r="E742" s="51"/>
      <c r="F742" s="51">
        <v>0</v>
      </c>
      <c r="G742" s="32">
        <v>0</v>
      </c>
      <c r="H742" s="32">
        <v>0</v>
      </c>
      <c r="I742" s="32">
        <v>0</v>
      </c>
      <c r="J742" s="32">
        <v>0</v>
      </c>
      <c r="L742" s="51">
        <v>0</v>
      </c>
      <c r="M742">
        <v>0</v>
      </c>
      <c r="N742" s="51"/>
      <c r="O742" s="51"/>
    </row>
    <row r="743" spans="1:15" x14ac:dyDescent="0.5">
      <c r="A743" s="64" t="str">
        <f>IF(ISBLANK(Census!C514),(""),(INT(YEARFRAC(Census!C514,'Request Form'!$E$11,1))))</f>
        <v/>
      </c>
      <c r="B743" s="34" t="str">
        <f ca="1">IF(ISBLANK(Census!C514),(""),(INT(YEARFRAC(Census!C514,TODAY(),1))))</f>
        <v/>
      </c>
      <c r="C743" s="51" t="str">
        <v/>
      </c>
      <c r="D743" s="51"/>
      <c r="E743" s="51"/>
      <c r="F743" s="51">
        <v>0</v>
      </c>
      <c r="G743" s="32">
        <v>0</v>
      </c>
      <c r="H743" s="32">
        <v>0</v>
      </c>
      <c r="I743" s="32">
        <v>0</v>
      </c>
      <c r="J743" s="32">
        <v>0</v>
      </c>
      <c r="L743" s="51">
        <v>0</v>
      </c>
      <c r="M743">
        <v>0</v>
      </c>
      <c r="N743" s="51"/>
      <c r="O743" s="51"/>
    </row>
    <row r="744" spans="1:15" x14ac:dyDescent="0.5">
      <c r="A744" s="64" t="str">
        <f>IF(ISBLANK(Census!C515),(""),(INT(YEARFRAC(Census!C515,'Request Form'!$E$11,1))))</f>
        <v/>
      </c>
      <c r="B744" s="34" t="str">
        <f ca="1">IF(ISBLANK(Census!C515),(""),(INT(YEARFRAC(Census!C515,TODAY(),1))))</f>
        <v/>
      </c>
      <c r="C744" s="51" t="str">
        <v/>
      </c>
      <c r="D744" s="51"/>
      <c r="E744" s="51"/>
      <c r="F744" s="51">
        <v>0</v>
      </c>
      <c r="G744" s="32">
        <v>0</v>
      </c>
      <c r="H744" s="32">
        <v>0</v>
      </c>
      <c r="I744" s="32">
        <v>0</v>
      </c>
      <c r="J744" s="32">
        <v>0</v>
      </c>
      <c r="L744" s="51">
        <v>0</v>
      </c>
      <c r="M744">
        <v>0</v>
      </c>
      <c r="N744" s="51"/>
      <c r="O744" s="51"/>
    </row>
    <row r="745" spans="1:15" x14ac:dyDescent="0.5">
      <c r="A745" s="64" t="str">
        <f>IF(ISBLANK(Census!C516),(""),(INT(YEARFRAC(Census!C516,'Request Form'!$E$11,1))))</f>
        <v/>
      </c>
      <c r="B745" s="34" t="str">
        <f ca="1">IF(ISBLANK(Census!C516),(""),(INT(YEARFRAC(Census!C516,TODAY(),1))))</f>
        <v/>
      </c>
      <c r="C745" s="51" t="str">
        <v/>
      </c>
      <c r="D745" s="51"/>
      <c r="E745" s="51"/>
      <c r="F745" s="51">
        <v>0</v>
      </c>
      <c r="G745" s="32">
        <v>0</v>
      </c>
      <c r="H745" s="32">
        <v>0</v>
      </c>
      <c r="I745" s="32">
        <v>0</v>
      </c>
      <c r="J745" s="32">
        <v>0</v>
      </c>
      <c r="L745" s="51">
        <v>0</v>
      </c>
      <c r="M745">
        <v>0</v>
      </c>
      <c r="N745" s="51"/>
      <c r="O745" s="51"/>
    </row>
    <row r="746" spans="1:15" x14ac:dyDescent="0.5">
      <c r="A746" s="64" t="str">
        <f>IF(ISBLANK(Census!C517),(""),(INT(YEARFRAC(Census!C517,'Request Form'!$E$11,1))))</f>
        <v/>
      </c>
      <c r="B746" s="34" t="str">
        <f ca="1">IF(ISBLANK(Census!C517),(""),(INT(YEARFRAC(Census!C517,TODAY(),1))))</f>
        <v/>
      </c>
      <c r="C746" s="51" t="str">
        <v/>
      </c>
      <c r="D746" s="51"/>
      <c r="E746" s="51"/>
      <c r="F746" s="51">
        <v>0</v>
      </c>
      <c r="G746" s="32">
        <v>0</v>
      </c>
      <c r="H746" s="32">
        <v>0</v>
      </c>
      <c r="I746" s="32">
        <v>0</v>
      </c>
      <c r="J746" s="32">
        <v>0</v>
      </c>
      <c r="L746" s="51">
        <v>0</v>
      </c>
      <c r="M746">
        <v>0</v>
      </c>
      <c r="N746" s="51"/>
      <c r="O746" s="51"/>
    </row>
    <row r="747" spans="1:15" x14ac:dyDescent="0.5">
      <c r="A747" s="64" t="str">
        <f>IF(ISBLANK(Census!C518),(""),(INT(YEARFRAC(Census!C518,'Request Form'!$E$11,1))))</f>
        <v/>
      </c>
      <c r="B747" s="34" t="str">
        <f ca="1">IF(ISBLANK(Census!C518),(""),(INT(YEARFRAC(Census!C518,TODAY(),1))))</f>
        <v/>
      </c>
      <c r="C747" s="51" t="str">
        <v/>
      </c>
      <c r="D747" s="51"/>
      <c r="E747" s="51"/>
      <c r="F747" s="51">
        <v>0</v>
      </c>
      <c r="G747" s="32">
        <v>0</v>
      </c>
      <c r="H747" s="32">
        <v>0</v>
      </c>
      <c r="I747" s="32">
        <v>0</v>
      </c>
      <c r="J747" s="32">
        <v>0</v>
      </c>
      <c r="L747" s="51">
        <v>0</v>
      </c>
      <c r="M747">
        <v>0</v>
      </c>
      <c r="N747" s="51"/>
      <c r="O747" s="51"/>
    </row>
    <row r="748" spans="1:15" x14ac:dyDescent="0.5">
      <c r="A748" s="64" t="str">
        <f>IF(ISBLANK(Census!C519),(""),(INT(YEARFRAC(Census!C519,'Request Form'!$E$11,1))))</f>
        <v/>
      </c>
      <c r="B748" s="34" t="str">
        <f ca="1">IF(ISBLANK(Census!C519),(""),(INT(YEARFRAC(Census!C519,TODAY(),1))))</f>
        <v/>
      </c>
      <c r="C748" s="51" t="str">
        <v/>
      </c>
      <c r="D748" s="51"/>
      <c r="E748" s="51"/>
      <c r="F748" s="51">
        <v>0</v>
      </c>
      <c r="G748" s="32">
        <v>0</v>
      </c>
      <c r="H748" s="32">
        <v>0</v>
      </c>
      <c r="I748" s="32">
        <v>0</v>
      </c>
      <c r="J748" s="32">
        <v>0</v>
      </c>
      <c r="L748" s="51">
        <v>0</v>
      </c>
      <c r="M748">
        <v>0</v>
      </c>
      <c r="N748" s="51"/>
      <c r="O748" s="51"/>
    </row>
    <row r="749" spans="1:15" x14ac:dyDescent="0.5">
      <c r="A749" s="64" t="str">
        <f>IF(ISBLANK(Census!C520),(""),(INT(YEARFRAC(Census!C520,'Request Form'!$E$11,1))))</f>
        <v/>
      </c>
      <c r="B749" s="34" t="str">
        <f ca="1">IF(ISBLANK(Census!C520),(""),(INT(YEARFRAC(Census!C520,TODAY(),1))))</f>
        <v/>
      </c>
      <c r="C749" s="51" t="str">
        <v/>
      </c>
      <c r="D749" s="51"/>
      <c r="E749" s="51"/>
      <c r="F749" s="51">
        <v>0</v>
      </c>
      <c r="G749" s="32">
        <v>0</v>
      </c>
      <c r="H749" s="32">
        <v>0</v>
      </c>
      <c r="I749" s="32">
        <v>0</v>
      </c>
      <c r="J749" s="32">
        <v>0</v>
      </c>
      <c r="L749" s="51">
        <v>0</v>
      </c>
      <c r="M749">
        <v>0</v>
      </c>
      <c r="N749" s="51"/>
      <c r="O749" s="51"/>
    </row>
    <row r="750" spans="1:15" x14ac:dyDescent="0.5">
      <c r="A750" s="64" t="str">
        <f>IF(ISBLANK(Census!C521),(""),(INT(YEARFRAC(Census!C521,'Request Form'!$E$11,1))))</f>
        <v/>
      </c>
      <c r="B750" s="34" t="str">
        <f ca="1">IF(ISBLANK(Census!C521),(""),(INT(YEARFRAC(Census!C521,TODAY(),1))))</f>
        <v/>
      </c>
      <c r="C750" s="51" t="str">
        <v/>
      </c>
      <c r="D750" s="51"/>
      <c r="E750" s="51"/>
      <c r="F750" s="51">
        <v>0</v>
      </c>
      <c r="G750" s="32">
        <v>0</v>
      </c>
      <c r="H750" s="32">
        <v>0</v>
      </c>
      <c r="I750" s="32">
        <v>0</v>
      </c>
      <c r="J750" s="32">
        <v>0</v>
      </c>
      <c r="L750" s="51">
        <v>0</v>
      </c>
      <c r="M750">
        <v>0</v>
      </c>
      <c r="N750" s="51"/>
      <c r="O750" s="51"/>
    </row>
    <row r="751" spans="1:15" x14ac:dyDescent="0.5">
      <c r="A751" s="64" t="str">
        <f>IF(ISBLANK(Census!C522),(""),(INT(YEARFRAC(Census!C522,'Request Form'!$E$11,1))))</f>
        <v/>
      </c>
      <c r="B751" s="34" t="str">
        <f ca="1">IF(ISBLANK(Census!C522),(""),(INT(YEARFRAC(Census!C522,TODAY(),1))))</f>
        <v/>
      </c>
      <c r="C751" s="51" t="str">
        <v/>
      </c>
      <c r="D751" s="51"/>
      <c r="E751" s="51"/>
      <c r="F751" s="51">
        <v>0</v>
      </c>
      <c r="G751" s="32">
        <v>0</v>
      </c>
      <c r="H751" s="32">
        <v>0</v>
      </c>
      <c r="I751" s="32">
        <v>0</v>
      </c>
      <c r="J751" s="32">
        <v>0</v>
      </c>
      <c r="L751" s="51">
        <v>0</v>
      </c>
      <c r="M751">
        <v>0</v>
      </c>
      <c r="N751" s="51"/>
      <c r="O751" s="51"/>
    </row>
    <row r="752" spans="1:15" x14ac:dyDescent="0.5">
      <c r="A752" s="64" t="str">
        <f>IF(ISBLANK(Census!C523),(""),(INT(YEARFRAC(Census!C523,'Request Form'!$E$11,1))))</f>
        <v/>
      </c>
      <c r="B752" s="34" t="str">
        <f ca="1">IF(ISBLANK(Census!C523),(""),(INT(YEARFRAC(Census!C523,TODAY(),1))))</f>
        <v/>
      </c>
      <c r="C752" s="51" t="str">
        <v/>
      </c>
      <c r="D752" s="51"/>
      <c r="E752" s="51"/>
      <c r="F752" s="51">
        <v>0</v>
      </c>
      <c r="G752" s="32">
        <v>0</v>
      </c>
      <c r="H752" s="32">
        <v>0</v>
      </c>
      <c r="I752" s="32">
        <v>0</v>
      </c>
      <c r="J752" s="32">
        <v>0</v>
      </c>
      <c r="L752" s="51">
        <v>0</v>
      </c>
      <c r="M752">
        <v>0</v>
      </c>
      <c r="N752" s="51"/>
      <c r="O752" s="51"/>
    </row>
    <row r="753" spans="1:15" x14ac:dyDescent="0.5">
      <c r="A753" s="64" t="str">
        <f>IF(ISBLANK(Census!C524),(""),(INT(YEARFRAC(Census!C524,'Request Form'!$E$11,1))))</f>
        <v/>
      </c>
      <c r="B753" s="34" t="str">
        <f ca="1">IF(ISBLANK(Census!C524),(""),(INT(YEARFRAC(Census!C524,TODAY(),1))))</f>
        <v/>
      </c>
      <c r="C753" s="51" t="str">
        <v/>
      </c>
      <c r="D753" s="51"/>
      <c r="E753" s="51"/>
      <c r="F753" s="51">
        <v>0</v>
      </c>
      <c r="G753" s="32">
        <v>0</v>
      </c>
      <c r="H753" s="32">
        <v>0</v>
      </c>
      <c r="I753" s="32">
        <v>0</v>
      </c>
      <c r="J753" s="32">
        <v>0</v>
      </c>
      <c r="L753" s="51">
        <v>0</v>
      </c>
      <c r="M753">
        <v>0</v>
      </c>
      <c r="N753" s="51"/>
      <c r="O753" s="51"/>
    </row>
    <row r="754" spans="1:15" x14ac:dyDescent="0.5">
      <c r="A754" s="64" t="str">
        <f>IF(ISBLANK(Census!C525),(""),(INT(YEARFRAC(Census!C525,'Request Form'!$E$11,1))))</f>
        <v/>
      </c>
      <c r="B754" s="34" t="str">
        <f ca="1">IF(ISBLANK(Census!C525),(""),(INT(YEARFRAC(Census!C525,TODAY(),1))))</f>
        <v/>
      </c>
      <c r="C754" s="51" t="str">
        <v/>
      </c>
      <c r="D754" s="51"/>
      <c r="E754" s="51"/>
      <c r="F754" s="51">
        <v>0</v>
      </c>
      <c r="G754" s="32">
        <v>0</v>
      </c>
      <c r="H754" s="32">
        <v>0</v>
      </c>
      <c r="I754" s="32">
        <v>0</v>
      </c>
      <c r="J754" s="32">
        <v>0</v>
      </c>
      <c r="L754" s="51">
        <v>0</v>
      </c>
      <c r="M754">
        <v>0</v>
      </c>
      <c r="N754" s="51"/>
      <c r="O754" s="51"/>
    </row>
    <row r="755" spans="1:15" x14ac:dyDescent="0.5">
      <c r="A755" s="64" t="str">
        <f>IF(ISBLANK(Census!C526),(""),(INT(YEARFRAC(Census!C526,'Request Form'!$E$11,1))))</f>
        <v/>
      </c>
      <c r="B755" s="34" t="str">
        <f ca="1">IF(ISBLANK(Census!C526),(""),(INT(YEARFRAC(Census!C526,TODAY(),1))))</f>
        <v/>
      </c>
      <c r="C755" s="51" t="str">
        <v/>
      </c>
      <c r="D755" s="51"/>
      <c r="E755" s="51"/>
      <c r="F755" s="51">
        <v>0</v>
      </c>
      <c r="G755" s="32">
        <v>0</v>
      </c>
      <c r="H755" s="32">
        <v>0</v>
      </c>
      <c r="I755" s="32">
        <v>0</v>
      </c>
      <c r="J755" s="32">
        <v>0</v>
      </c>
      <c r="L755" s="51">
        <v>0</v>
      </c>
      <c r="M755">
        <v>0</v>
      </c>
      <c r="N755" s="51"/>
      <c r="O755" s="51"/>
    </row>
    <row r="756" spans="1:15" x14ac:dyDescent="0.5">
      <c r="A756" s="64" t="str">
        <f>IF(ISBLANK(Census!C527),(""),(INT(YEARFRAC(Census!C527,'Request Form'!$E$11,1))))</f>
        <v/>
      </c>
      <c r="B756" s="34" t="str">
        <f ca="1">IF(ISBLANK(Census!C527),(""),(INT(YEARFRAC(Census!C527,TODAY(),1))))</f>
        <v/>
      </c>
      <c r="C756" s="51" t="str">
        <v/>
      </c>
      <c r="D756" s="51"/>
      <c r="E756" s="51"/>
      <c r="F756" s="51">
        <v>0</v>
      </c>
      <c r="G756" s="32">
        <v>0</v>
      </c>
      <c r="H756" s="32">
        <v>0</v>
      </c>
      <c r="I756" s="32">
        <v>0</v>
      </c>
      <c r="J756" s="32">
        <v>0</v>
      </c>
      <c r="L756" s="51">
        <v>0</v>
      </c>
      <c r="M756">
        <v>0</v>
      </c>
      <c r="N756" s="51"/>
      <c r="O756" s="51"/>
    </row>
    <row r="757" spans="1:15" x14ac:dyDescent="0.5">
      <c r="A757" s="64" t="str">
        <f>IF(ISBLANK(Census!C528),(""),(INT(YEARFRAC(Census!C528,'Request Form'!$E$11,1))))</f>
        <v/>
      </c>
      <c r="B757" s="34" t="str">
        <f ca="1">IF(ISBLANK(Census!C528),(""),(INT(YEARFRAC(Census!C528,TODAY(),1))))</f>
        <v/>
      </c>
      <c r="C757" s="51" t="str">
        <v/>
      </c>
      <c r="D757" s="51"/>
      <c r="E757" s="51"/>
      <c r="F757" s="51">
        <v>0</v>
      </c>
      <c r="G757" s="32">
        <v>0</v>
      </c>
      <c r="H757" s="32">
        <v>0</v>
      </c>
      <c r="I757" s="32">
        <v>0</v>
      </c>
      <c r="J757" s="32">
        <v>0</v>
      </c>
      <c r="L757" s="51">
        <v>0</v>
      </c>
      <c r="M757">
        <v>0</v>
      </c>
      <c r="N757" s="51"/>
      <c r="O757" s="51"/>
    </row>
    <row r="758" spans="1:15" x14ac:dyDescent="0.5">
      <c r="A758" s="64" t="str">
        <f>IF(ISBLANK(Census!C529),(""),(INT(YEARFRAC(Census!C529,'Request Form'!$E$11,1))))</f>
        <v/>
      </c>
      <c r="B758" s="34" t="str">
        <f ca="1">IF(ISBLANK(Census!C529),(""),(INT(YEARFRAC(Census!C529,TODAY(),1))))</f>
        <v/>
      </c>
      <c r="C758" s="51" t="str">
        <v/>
      </c>
      <c r="D758" s="51"/>
      <c r="E758" s="51"/>
      <c r="F758" s="51">
        <v>0</v>
      </c>
      <c r="G758" s="32">
        <v>0</v>
      </c>
      <c r="H758" s="32">
        <v>0</v>
      </c>
      <c r="I758" s="32">
        <v>0</v>
      </c>
      <c r="J758" s="32">
        <v>0</v>
      </c>
      <c r="L758" s="51">
        <v>0</v>
      </c>
      <c r="M758">
        <v>0</v>
      </c>
      <c r="N758" s="51"/>
      <c r="O758" s="51"/>
    </row>
    <row r="759" spans="1:15" x14ac:dyDescent="0.5">
      <c r="A759" s="64" t="str">
        <f>IF(ISBLANK(Census!C530),(""),(INT(YEARFRAC(Census!C530,'Request Form'!$E$11,1))))</f>
        <v/>
      </c>
      <c r="B759" s="34" t="str">
        <f ca="1">IF(ISBLANK(Census!C530),(""),(INT(YEARFRAC(Census!C530,TODAY(),1))))</f>
        <v/>
      </c>
      <c r="C759" s="51" t="str">
        <v/>
      </c>
      <c r="D759" s="51"/>
      <c r="E759" s="51"/>
      <c r="F759" s="51">
        <v>0</v>
      </c>
      <c r="G759" s="32">
        <v>0</v>
      </c>
      <c r="H759" s="32">
        <v>0</v>
      </c>
      <c r="I759" s="32">
        <v>0</v>
      </c>
      <c r="J759" s="32">
        <v>0</v>
      </c>
      <c r="L759" s="51">
        <v>0</v>
      </c>
      <c r="M759">
        <v>0</v>
      </c>
      <c r="N759" s="51"/>
      <c r="O759" s="51"/>
    </row>
    <row r="760" spans="1:15" x14ac:dyDescent="0.5">
      <c r="A760" s="64" t="str">
        <f>IF(ISBLANK(Census!C531),(""),(INT(YEARFRAC(Census!C531,'Request Form'!$E$11,1))))</f>
        <v/>
      </c>
      <c r="B760" s="34" t="str">
        <f ca="1">IF(ISBLANK(Census!C531),(""),(INT(YEARFRAC(Census!C531,TODAY(),1))))</f>
        <v/>
      </c>
      <c r="C760" s="51" t="str">
        <v/>
      </c>
      <c r="D760" s="51"/>
      <c r="E760" s="51"/>
      <c r="F760" s="51">
        <v>0</v>
      </c>
      <c r="G760" s="32">
        <v>0</v>
      </c>
      <c r="H760" s="32">
        <v>0</v>
      </c>
      <c r="I760" s="32">
        <v>0</v>
      </c>
      <c r="J760" s="32">
        <v>0</v>
      </c>
      <c r="L760" s="51">
        <v>0</v>
      </c>
      <c r="M760">
        <v>0</v>
      </c>
      <c r="N760" s="51"/>
      <c r="O760" s="51"/>
    </row>
    <row r="761" spans="1:15" x14ac:dyDescent="0.5">
      <c r="A761" s="64" t="str">
        <f>IF(ISBLANK(Census!C532),(""),(INT(YEARFRAC(Census!C532,'Request Form'!$E$11,1))))</f>
        <v/>
      </c>
      <c r="B761" s="34" t="str">
        <f ca="1">IF(ISBLANK(Census!C532),(""),(INT(YEARFRAC(Census!C532,TODAY(),1))))</f>
        <v/>
      </c>
      <c r="C761" s="51" t="str">
        <v/>
      </c>
      <c r="D761" s="51"/>
      <c r="E761" s="51"/>
      <c r="F761" s="51">
        <v>0</v>
      </c>
      <c r="G761" s="32">
        <v>0</v>
      </c>
      <c r="H761" s="32">
        <v>0</v>
      </c>
      <c r="I761" s="32">
        <v>0</v>
      </c>
      <c r="J761" s="32">
        <v>0</v>
      </c>
      <c r="L761" s="51">
        <v>0</v>
      </c>
      <c r="M761">
        <v>0</v>
      </c>
      <c r="N761" s="51"/>
      <c r="O761" s="51"/>
    </row>
    <row r="762" spans="1:15" x14ac:dyDescent="0.5">
      <c r="A762" s="64" t="str">
        <f>IF(ISBLANK(Census!C533),(""),(INT(YEARFRAC(Census!C533,'Request Form'!$E$11,1))))</f>
        <v/>
      </c>
      <c r="B762" s="34" t="str">
        <f ca="1">IF(ISBLANK(Census!C533),(""),(INT(YEARFRAC(Census!C533,TODAY(),1))))</f>
        <v/>
      </c>
      <c r="C762" s="51" t="str">
        <v/>
      </c>
      <c r="D762" s="51"/>
      <c r="E762" s="51"/>
      <c r="F762" s="51">
        <v>0</v>
      </c>
      <c r="G762" s="32">
        <v>0</v>
      </c>
      <c r="H762" s="32">
        <v>0</v>
      </c>
      <c r="I762" s="32">
        <v>0</v>
      </c>
      <c r="J762" s="32">
        <v>0</v>
      </c>
      <c r="L762" s="51">
        <v>0</v>
      </c>
      <c r="M762">
        <v>0</v>
      </c>
      <c r="N762" s="51"/>
      <c r="O762" s="51"/>
    </row>
    <row r="763" spans="1:15" x14ac:dyDescent="0.5">
      <c r="A763" s="64" t="str">
        <f>IF(ISBLANK(Census!C534),(""),(INT(YEARFRAC(Census!C534,'Request Form'!$E$11,1))))</f>
        <v/>
      </c>
      <c r="B763" s="34" t="str">
        <f ca="1">IF(ISBLANK(Census!C534),(""),(INT(YEARFRAC(Census!C534,TODAY(),1))))</f>
        <v/>
      </c>
      <c r="C763" s="51" t="str">
        <v/>
      </c>
      <c r="D763" s="51"/>
      <c r="E763" s="51"/>
      <c r="F763" s="51">
        <v>0</v>
      </c>
      <c r="G763" s="32">
        <v>0</v>
      </c>
      <c r="H763" s="32">
        <v>0</v>
      </c>
      <c r="I763" s="32">
        <v>0</v>
      </c>
      <c r="J763" s="32">
        <v>0</v>
      </c>
      <c r="L763" s="51">
        <v>0</v>
      </c>
      <c r="M763">
        <v>0</v>
      </c>
      <c r="N763" s="51"/>
      <c r="O763" s="51"/>
    </row>
    <row r="764" spans="1:15" x14ac:dyDescent="0.5">
      <c r="A764" s="64" t="str">
        <f>IF(ISBLANK(Census!C535),(""),(INT(YEARFRAC(Census!C535,'Request Form'!$E$11,1))))</f>
        <v/>
      </c>
      <c r="B764" s="34" t="str">
        <f ca="1">IF(ISBLANK(Census!C535),(""),(INT(YEARFRAC(Census!C535,TODAY(),1))))</f>
        <v/>
      </c>
      <c r="C764" s="51" t="str">
        <v/>
      </c>
      <c r="D764" s="51"/>
      <c r="E764" s="51"/>
      <c r="F764" s="51">
        <v>0</v>
      </c>
      <c r="G764" s="32">
        <v>0</v>
      </c>
      <c r="H764" s="32">
        <v>0</v>
      </c>
      <c r="I764" s="32">
        <v>0</v>
      </c>
      <c r="J764" s="32">
        <v>0</v>
      </c>
      <c r="L764" s="51">
        <v>0</v>
      </c>
      <c r="M764">
        <v>0</v>
      </c>
      <c r="N764" s="51"/>
      <c r="O764" s="51"/>
    </row>
    <row r="765" spans="1:15" x14ac:dyDescent="0.5">
      <c r="A765" s="64" t="str">
        <f>IF(ISBLANK(Census!C536),(""),(INT(YEARFRAC(Census!C536,'Request Form'!$E$11,1))))</f>
        <v/>
      </c>
      <c r="B765" s="34" t="str">
        <f ca="1">IF(ISBLANK(Census!C536),(""),(INT(YEARFRAC(Census!C536,TODAY(),1))))</f>
        <v/>
      </c>
      <c r="C765" s="51" t="str">
        <v/>
      </c>
      <c r="D765" s="51"/>
      <c r="E765" s="51"/>
      <c r="F765" s="51">
        <v>0</v>
      </c>
      <c r="G765" s="32">
        <v>0</v>
      </c>
      <c r="H765" s="32">
        <v>0</v>
      </c>
      <c r="I765" s="32">
        <v>0</v>
      </c>
      <c r="J765" s="32">
        <v>0</v>
      </c>
      <c r="L765" s="51">
        <v>0</v>
      </c>
      <c r="M765">
        <v>0</v>
      </c>
      <c r="N765" s="51"/>
      <c r="O765" s="51"/>
    </row>
    <row r="766" spans="1:15" x14ac:dyDescent="0.5">
      <c r="A766" s="64" t="str">
        <f>IF(ISBLANK(Census!C537),(""),(INT(YEARFRAC(Census!C537,'Request Form'!$E$11,1))))</f>
        <v/>
      </c>
      <c r="B766" s="34" t="str">
        <f ca="1">IF(ISBLANK(Census!C537),(""),(INT(YEARFRAC(Census!C537,TODAY(),1))))</f>
        <v/>
      </c>
      <c r="C766" s="51" t="str">
        <v/>
      </c>
      <c r="D766" s="51"/>
      <c r="E766" s="51"/>
      <c r="F766" s="51">
        <v>0</v>
      </c>
      <c r="G766" s="32">
        <v>0</v>
      </c>
      <c r="H766" s="32">
        <v>0</v>
      </c>
      <c r="I766" s="32">
        <v>0</v>
      </c>
      <c r="J766" s="32">
        <v>0</v>
      </c>
      <c r="L766" s="51">
        <v>0</v>
      </c>
      <c r="M766">
        <v>0</v>
      </c>
      <c r="N766" s="51"/>
      <c r="O766" s="51"/>
    </row>
    <row r="767" spans="1:15" x14ac:dyDescent="0.5">
      <c r="A767" s="64" t="str">
        <f>IF(ISBLANK(Census!C538),(""),(INT(YEARFRAC(Census!C538,'Request Form'!$E$11,1))))</f>
        <v/>
      </c>
      <c r="B767" s="34" t="str">
        <f ca="1">IF(ISBLANK(Census!C538),(""),(INT(YEARFRAC(Census!C538,TODAY(),1))))</f>
        <v/>
      </c>
      <c r="C767" s="51" t="str">
        <v/>
      </c>
      <c r="D767" s="51"/>
      <c r="E767" s="51"/>
      <c r="F767" s="51">
        <v>0</v>
      </c>
      <c r="G767" s="32">
        <v>0</v>
      </c>
      <c r="H767" s="32">
        <v>0</v>
      </c>
      <c r="I767" s="32">
        <v>0</v>
      </c>
      <c r="J767" s="32">
        <v>0</v>
      </c>
      <c r="L767" s="51">
        <v>0</v>
      </c>
      <c r="M767">
        <v>0</v>
      </c>
      <c r="N767" s="51"/>
      <c r="O767" s="51"/>
    </row>
    <row r="768" spans="1:15" x14ac:dyDescent="0.5">
      <c r="A768" s="64" t="str">
        <f>IF(ISBLANK(Census!C539),(""),(INT(YEARFRAC(Census!C539,'Request Form'!$E$11,1))))</f>
        <v/>
      </c>
      <c r="B768" s="34" t="str">
        <f ca="1">IF(ISBLANK(Census!C539),(""),(INT(YEARFRAC(Census!C539,TODAY(),1))))</f>
        <v/>
      </c>
      <c r="C768" s="51" t="str">
        <v/>
      </c>
      <c r="D768" s="51"/>
      <c r="E768" s="51"/>
      <c r="F768" s="51">
        <v>0</v>
      </c>
      <c r="G768" s="32">
        <v>0</v>
      </c>
      <c r="H768" s="32">
        <v>0</v>
      </c>
      <c r="I768" s="32">
        <v>0</v>
      </c>
      <c r="J768" s="32">
        <v>0</v>
      </c>
      <c r="L768" s="51">
        <v>0</v>
      </c>
      <c r="M768">
        <v>0</v>
      </c>
      <c r="N768" s="51"/>
      <c r="O768" s="51"/>
    </row>
    <row r="769" spans="1:15" x14ac:dyDescent="0.5">
      <c r="A769" s="64" t="str">
        <f>IF(ISBLANK(Census!C540),(""),(INT(YEARFRAC(Census!C540,'Request Form'!$E$11,1))))</f>
        <v/>
      </c>
      <c r="B769" s="34" t="str">
        <f ca="1">IF(ISBLANK(Census!C540),(""),(INT(YEARFRAC(Census!C540,TODAY(),1))))</f>
        <v/>
      </c>
      <c r="C769" s="51" t="str">
        <v/>
      </c>
      <c r="D769" s="51"/>
      <c r="E769" s="51"/>
      <c r="F769" s="51">
        <v>0</v>
      </c>
      <c r="G769" s="32">
        <v>0</v>
      </c>
      <c r="H769" s="32">
        <v>0</v>
      </c>
      <c r="I769" s="32">
        <v>0</v>
      </c>
      <c r="J769" s="32">
        <v>0</v>
      </c>
      <c r="L769" s="51">
        <v>0</v>
      </c>
      <c r="M769">
        <v>0</v>
      </c>
      <c r="N769" s="51"/>
      <c r="O769" s="51"/>
    </row>
    <row r="770" spans="1:15" x14ac:dyDescent="0.5">
      <c r="A770" s="64" t="str">
        <f>IF(ISBLANK(Census!C541),(""),(INT(YEARFRAC(Census!C541,'Request Form'!$E$11,1))))</f>
        <v/>
      </c>
      <c r="B770" s="34" t="str">
        <f ca="1">IF(ISBLANK(Census!C541),(""),(INT(YEARFRAC(Census!C541,TODAY(),1))))</f>
        <v/>
      </c>
      <c r="C770" s="51" t="str">
        <v/>
      </c>
      <c r="D770" s="51"/>
      <c r="E770" s="51"/>
      <c r="F770" s="51">
        <v>0</v>
      </c>
      <c r="G770" s="32">
        <v>0</v>
      </c>
      <c r="H770" s="32">
        <v>0</v>
      </c>
      <c r="I770" s="32">
        <v>0</v>
      </c>
      <c r="J770" s="32">
        <v>0</v>
      </c>
      <c r="L770" s="51">
        <v>0</v>
      </c>
      <c r="M770">
        <v>0</v>
      </c>
      <c r="N770" s="51"/>
      <c r="O770" s="51"/>
    </row>
    <row r="771" spans="1:15" x14ac:dyDescent="0.5">
      <c r="A771" s="64" t="str">
        <f>IF(ISBLANK(Census!C542),(""),(INT(YEARFRAC(Census!C542,'Request Form'!$E$11,1))))</f>
        <v/>
      </c>
      <c r="B771" s="34" t="str">
        <f ca="1">IF(ISBLANK(Census!C542),(""),(INT(YEARFRAC(Census!C542,TODAY(),1))))</f>
        <v/>
      </c>
      <c r="C771" s="51" t="str">
        <v/>
      </c>
      <c r="D771" s="51"/>
      <c r="E771" s="51"/>
      <c r="F771" s="51">
        <v>0</v>
      </c>
      <c r="G771" s="32">
        <v>0</v>
      </c>
      <c r="H771" s="32">
        <v>0</v>
      </c>
      <c r="I771" s="32">
        <v>0</v>
      </c>
      <c r="J771" s="32">
        <v>0</v>
      </c>
      <c r="L771" s="51">
        <v>0</v>
      </c>
      <c r="M771">
        <v>0</v>
      </c>
      <c r="N771" s="51"/>
      <c r="O771" s="51"/>
    </row>
    <row r="772" spans="1:15" x14ac:dyDescent="0.5">
      <c r="A772" s="64" t="str">
        <f>IF(ISBLANK(Census!C543),(""),(INT(YEARFRAC(Census!C543,'Request Form'!$E$11,1))))</f>
        <v/>
      </c>
      <c r="B772" s="34" t="str">
        <f ca="1">IF(ISBLANK(Census!C543),(""),(INT(YEARFRAC(Census!C543,TODAY(),1))))</f>
        <v/>
      </c>
      <c r="C772" s="51" t="str">
        <v/>
      </c>
      <c r="D772" s="51"/>
      <c r="E772" s="51"/>
      <c r="F772" s="51">
        <v>0</v>
      </c>
      <c r="G772" s="32">
        <v>0</v>
      </c>
      <c r="H772" s="32">
        <v>0</v>
      </c>
      <c r="I772" s="32">
        <v>0</v>
      </c>
      <c r="J772" s="32">
        <v>0</v>
      </c>
      <c r="L772" s="51">
        <v>0</v>
      </c>
      <c r="M772">
        <v>0</v>
      </c>
      <c r="N772" s="51"/>
      <c r="O772" s="51"/>
    </row>
    <row r="773" spans="1:15" x14ac:dyDescent="0.5">
      <c r="A773" s="64" t="str">
        <f>IF(ISBLANK(Census!C544),(""),(INT(YEARFRAC(Census!C544,'Request Form'!$E$11,1))))</f>
        <v/>
      </c>
      <c r="B773" s="34" t="str">
        <f ca="1">IF(ISBLANK(Census!C544),(""),(INT(YEARFRAC(Census!C544,TODAY(),1))))</f>
        <v/>
      </c>
      <c r="C773" s="51" t="str">
        <v/>
      </c>
      <c r="D773" s="51"/>
      <c r="E773" s="51"/>
      <c r="F773" s="51">
        <v>0</v>
      </c>
      <c r="G773" s="32">
        <v>0</v>
      </c>
      <c r="H773" s="32">
        <v>0</v>
      </c>
      <c r="I773" s="32">
        <v>0</v>
      </c>
      <c r="J773" s="32">
        <v>0</v>
      </c>
      <c r="L773" s="51">
        <v>0</v>
      </c>
      <c r="M773">
        <v>0</v>
      </c>
      <c r="N773" s="51"/>
      <c r="O773" s="51"/>
    </row>
    <row r="774" spans="1:15" x14ac:dyDescent="0.5">
      <c r="A774" s="64" t="str">
        <f>IF(ISBLANK(Census!C545),(""),(INT(YEARFRAC(Census!C545,'Request Form'!$E$11,1))))</f>
        <v/>
      </c>
      <c r="B774" s="34" t="str">
        <f ca="1">IF(ISBLANK(Census!C545),(""),(INT(YEARFRAC(Census!C545,TODAY(),1))))</f>
        <v/>
      </c>
      <c r="C774" s="51" t="str">
        <v/>
      </c>
      <c r="D774" s="51"/>
      <c r="E774" s="51"/>
      <c r="F774" s="51">
        <v>0</v>
      </c>
      <c r="G774" s="32">
        <v>0</v>
      </c>
      <c r="H774" s="32">
        <v>0</v>
      </c>
      <c r="I774" s="32">
        <v>0</v>
      </c>
      <c r="J774" s="32">
        <v>0</v>
      </c>
      <c r="L774" s="51">
        <v>0</v>
      </c>
      <c r="M774">
        <v>0</v>
      </c>
      <c r="N774" s="51"/>
      <c r="O774" s="51"/>
    </row>
    <row r="775" spans="1:15" x14ac:dyDescent="0.5">
      <c r="A775" s="64" t="str">
        <f>IF(ISBLANK(Census!C546),(""),(INT(YEARFRAC(Census!C546,'Request Form'!$E$11,1))))</f>
        <v/>
      </c>
      <c r="B775" s="34" t="str">
        <f ca="1">IF(ISBLANK(Census!C546),(""),(INT(YEARFRAC(Census!C546,TODAY(),1))))</f>
        <v/>
      </c>
      <c r="C775" s="51" t="str">
        <v/>
      </c>
      <c r="D775" s="51"/>
      <c r="E775" s="51"/>
      <c r="F775" s="51">
        <v>0</v>
      </c>
      <c r="G775" s="32">
        <v>0</v>
      </c>
      <c r="H775" s="32">
        <v>0</v>
      </c>
      <c r="I775" s="32">
        <v>0</v>
      </c>
      <c r="J775" s="32">
        <v>0</v>
      </c>
      <c r="L775" s="51">
        <v>0</v>
      </c>
      <c r="M775">
        <v>0</v>
      </c>
      <c r="N775" s="51"/>
      <c r="O775" s="51"/>
    </row>
    <row r="776" spans="1:15" x14ac:dyDescent="0.5">
      <c r="A776" s="64" t="str">
        <f>IF(ISBLANK(Census!C547),(""),(INT(YEARFRAC(Census!C547,'Request Form'!$E$11,1))))</f>
        <v/>
      </c>
      <c r="B776" s="34" t="str">
        <f ca="1">IF(ISBLANK(Census!C547),(""),(INT(YEARFRAC(Census!C547,TODAY(),1))))</f>
        <v/>
      </c>
      <c r="C776" s="51" t="str">
        <v/>
      </c>
      <c r="D776" s="51"/>
      <c r="E776" s="51"/>
      <c r="F776" s="51">
        <v>0</v>
      </c>
      <c r="G776" s="32">
        <v>0</v>
      </c>
      <c r="H776" s="32">
        <v>0</v>
      </c>
      <c r="I776" s="32">
        <v>0</v>
      </c>
      <c r="J776" s="32">
        <v>0</v>
      </c>
      <c r="L776" s="51">
        <v>0</v>
      </c>
      <c r="M776">
        <v>0</v>
      </c>
      <c r="N776" s="51"/>
      <c r="O776" s="51"/>
    </row>
    <row r="777" spans="1:15" x14ac:dyDescent="0.5">
      <c r="A777" s="64" t="str">
        <f>IF(ISBLANK(Census!C548),(""),(INT(YEARFRAC(Census!C548,'Request Form'!$E$11,1))))</f>
        <v/>
      </c>
      <c r="B777" s="34" t="str">
        <f ca="1">IF(ISBLANK(Census!C548),(""),(INT(YEARFRAC(Census!C548,TODAY(),1))))</f>
        <v/>
      </c>
      <c r="C777" s="51" t="str">
        <v/>
      </c>
      <c r="D777" s="51"/>
      <c r="E777" s="51"/>
      <c r="F777" s="51">
        <v>0</v>
      </c>
      <c r="G777" s="32">
        <v>0</v>
      </c>
      <c r="H777" s="32">
        <v>0</v>
      </c>
      <c r="I777" s="32">
        <v>0</v>
      </c>
      <c r="J777" s="32">
        <v>0</v>
      </c>
      <c r="L777" s="51">
        <v>0</v>
      </c>
      <c r="M777">
        <v>0</v>
      </c>
      <c r="N777" s="51"/>
      <c r="O777" s="51"/>
    </row>
    <row r="778" spans="1:15" x14ac:dyDescent="0.5">
      <c r="A778" s="64" t="str">
        <f>IF(ISBLANK(Census!C549),(""),(INT(YEARFRAC(Census!C549,'Request Form'!$E$11,1))))</f>
        <v/>
      </c>
      <c r="B778" s="34" t="str">
        <f ca="1">IF(ISBLANK(Census!C549),(""),(INT(YEARFRAC(Census!C549,TODAY(),1))))</f>
        <v/>
      </c>
      <c r="C778" s="51" t="str">
        <v/>
      </c>
      <c r="D778" s="51"/>
      <c r="E778" s="51"/>
      <c r="F778" s="51">
        <v>0</v>
      </c>
      <c r="G778" s="32">
        <v>0</v>
      </c>
      <c r="H778" s="32">
        <v>0</v>
      </c>
      <c r="I778" s="32">
        <v>0</v>
      </c>
      <c r="J778" s="32">
        <v>0</v>
      </c>
      <c r="L778" s="51">
        <v>0</v>
      </c>
      <c r="M778">
        <v>0</v>
      </c>
      <c r="N778" s="51"/>
      <c r="O778" s="51"/>
    </row>
    <row r="779" spans="1:15" x14ac:dyDescent="0.5">
      <c r="A779" s="64" t="str">
        <f>IF(ISBLANK(Census!C550),(""),(INT(YEARFRAC(Census!C550,'Request Form'!$E$11,1))))</f>
        <v/>
      </c>
      <c r="B779" s="34" t="str">
        <f ca="1">IF(ISBLANK(Census!C550),(""),(INT(YEARFRAC(Census!C550,TODAY(),1))))</f>
        <v/>
      </c>
      <c r="C779" s="51" t="str">
        <v/>
      </c>
      <c r="D779" s="51"/>
      <c r="E779" s="51"/>
      <c r="F779" s="51">
        <v>0</v>
      </c>
      <c r="G779" s="32">
        <v>0</v>
      </c>
      <c r="H779" s="32">
        <v>0</v>
      </c>
      <c r="I779" s="32">
        <v>0</v>
      </c>
      <c r="J779" s="32">
        <v>0</v>
      </c>
      <c r="L779" s="51">
        <v>0</v>
      </c>
      <c r="M779">
        <v>0</v>
      </c>
      <c r="N779" s="51"/>
      <c r="O779" s="51"/>
    </row>
    <row r="780" spans="1:15" x14ac:dyDescent="0.5">
      <c r="A780" s="64" t="str">
        <f>IF(ISBLANK(Census!C551),(""),(INT(YEARFRAC(Census!C551,'Request Form'!$E$11,1))))</f>
        <v/>
      </c>
      <c r="B780" s="34" t="str">
        <f ca="1">IF(ISBLANK(Census!C551),(""),(INT(YEARFRAC(Census!C551,TODAY(),1))))</f>
        <v/>
      </c>
      <c r="C780" s="51" t="str">
        <v/>
      </c>
      <c r="D780" s="51"/>
      <c r="E780" s="51"/>
      <c r="F780" s="51">
        <v>0</v>
      </c>
      <c r="G780" s="32">
        <v>0</v>
      </c>
      <c r="H780" s="32">
        <v>0</v>
      </c>
      <c r="I780" s="32">
        <v>0</v>
      </c>
      <c r="J780" s="32">
        <v>0</v>
      </c>
      <c r="L780" s="51">
        <v>0</v>
      </c>
      <c r="M780">
        <v>0</v>
      </c>
      <c r="N780" s="51"/>
      <c r="O780" s="51"/>
    </row>
    <row r="781" spans="1:15" x14ac:dyDescent="0.5">
      <c r="A781" s="64" t="str">
        <f>IF(ISBLANK(Census!C552),(""),(INT(YEARFRAC(Census!C552,'Request Form'!$E$11,1))))</f>
        <v/>
      </c>
      <c r="B781" s="34" t="str">
        <f ca="1">IF(ISBLANK(Census!C552),(""),(INT(YEARFRAC(Census!C552,TODAY(),1))))</f>
        <v/>
      </c>
      <c r="C781" s="51" t="str">
        <v/>
      </c>
      <c r="D781" s="51"/>
      <c r="E781" s="51"/>
      <c r="F781" s="51">
        <v>0</v>
      </c>
      <c r="G781" s="32">
        <v>0</v>
      </c>
      <c r="H781" s="32">
        <v>0</v>
      </c>
      <c r="I781" s="32">
        <v>0</v>
      </c>
      <c r="J781" s="32">
        <v>0</v>
      </c>
      <c r="L781" s="51">
        <v>0</v>
      </c>
      <c r="M781">
        <v>0</v>
      </c>
      <c r="N781" s="51"/>
      <c r="O781" s="51"/>
    </row>
    <row r="782" spans="1:15" x14ac:dyDescent="0.5">
      <c r="A782" s="64" t="str">
        <f>IF(ISBLANK(Census!C553),(""),(INT(YEARFRAC(Census!C553,'Request Form'!$E$11,1))))</f>
        <v/>
      </c>
      <c r="B782" s="34" t="str">
        <f ca="1">IF(ISBLANK(Census!C553),(""),(INT(YEARFRAC(Census!C553,TODAY(),1))))</f>
        <v/>
      </c>
      <c r="C782" s="51" t="str">
        <v/>
      </c>
      <c r="D782" s="51"/>
      <c r="E782" s="51"/>
      <c r="F782" s="51">
        <v>0</v>
      </c>
      <c r="G782" s="32">
        <v>0</v>
      </c>
      <c r="H782" s="32">
        <v>0</v>
      </c>
      <c r="I782" s="32">
        <v>0</v>
      </c>
      <c r="J782" s="32">
        <v>0</v>
      </c>
      <c r="L782" s="51">
        <v>0</v>
      </c>
      <c r="M782">
        <v>0</v>
      </c>
      <c r="N782" s="51"/>
      <c r="O782" s="51"/>
    </row>
    <row r="783" spans="1:15" x14ac:dyDescent="0.5">
      <c r="A783" s="64" t="str">
        <f>IF(ISBLANK(Census!C554),(""),(INT(YEARFRAC(Census!C554,'Request Form'!$E$11,1))))</f>
        <v/>
      </c>
      <c r="B783" s="34" t="str">
        <f ca="1">IF(ISBLANK(Census!C554),(""),(INT(YEARFRAC(Census!C554,TODAY(),1))))</f>
        <v/>
      </c>
      <c r="C783" s="51" t="str">
        <v/>
      </c>
      <c r="D783" s="51"/>
      <c r="E783" s="51"/>
      <c r="F783" s="51">
        <v>0</v>
      </c>
      <c r="G783" s="32">
        <v>0</v>
      </c>
      <c r="H783" s="32">
        <v>0</v>
      </c>
      <c r="I783" s="32">
        <v>0</v>
      </c>
      <c r="J783" s="32">
        <v>0</v>
      </c>
      <c r="L783" s="51">
        <v>0</v>
      </c>
      <c r="M783">
        <v>0</v>
      </c>
      <c r="N783" s="51"/>
      <c r="O783" s="51"/>
    </row>
    <row r="784" spans="1:15" x14ac:dyDescent="0.5">
      <c r="A784" s="64" t="str">
        <f>IF(ISBLANK(Census!C555),(""),(INT(YEARFRAC(Census!C555,'Request Form'!$E$11,1))))</f>
        <v/>
      </c>
      <c r="B784" s="34" t="str">
        <f ca="1">IF(ISBLANK(Census!C555),(""),(INT(YEARFRAC(Census!C555,TODAY(),1))))</f>
        <v/>
      </c>
      <c r="C784" s="51" t="str">
        <v/>
      </c>
      <c r="D784" s="51"/>
      <c r="E784" s="51"/>
      <c r="F784" s="51">
        <v>0</v>
      </c>
      <c r="G784" s="32">
        <v>0</v>
      </c>
      <c r="H784" s="32">
        <v>0</v>
      </c>
      <c r="I784" s="32">
        <v>0</v>
      </c>
      <c r="J784" s="32">
        <v>0</v>
      </c>
      <c r="L784" s="51">
        <v>0</v>
      </c>
      <c r="M784">
        <v>0</v>
      </c>
      <c r="N784" s="51"/>
      <c r="O784" s="51"/>
    </row>
    <row r="785" spans="1:15" x14ac:dyDescent="0.5">
      <c r="A785" s="64" t="str">
        <f>IF(ISBLANK(Census!C556),(""),(INT(YEARFRAC(Census!C556,'Request Form'!$E$11,1))))</f>
        <v/>
      </c>
      <c r="B785" s="34" t="str">
        <f ca="1">IF(ISBLANK(Census!C556),(""),(INT(YEARFRAC(Census!C556,TODAY(),1))))</f>
        <v/>
      </c>
      <c r="C785" s="51" t="str">
        <v/>
      </c>
      <c r="D785" s="51"/>
      <c r="E785" s="51"/>
      <c r="F785" s="51">
        <v>0</v>
      </c>
      <c r="G785" s="32">
        <v>0</v>
      </c>
      <c r="H785" s="32">
        <v>0</v>
      </c>
      <c r="I785" s="32">
        <v>0</v>
      </c>
      <c r="J785" s="32">
        <v>0</v>
      </c>
      <c r="L785" s="51">
        <v>0</v>
      </c>
      <c r="M785">
        <v>0</v>
      </c>
      <c r="N785" s="51"/>
      <c r="O785" s="51"/>
    </row>
    <row r="786" spans="1:15" x14ac:dyDescent="0.5">
      <c r="A786" s="64" t="str">
        <f>IF(ISBLANK(Census!C557),(""),(INT(YEARFRAC(Census!C557,'Request Form'!$E$11,1))))</f>
        <v/>
      </c>
      <c r="B786" s="34" t="str">
        <f ca="1">IF(ISBLANK(Census!C557),(""),(INT(YEARFRAC(Census!C557,TODAY(),1))))</f>
        <v/>
      </c>
      <c r="C786" s="51" t="str">
        <v/>
      </c>
      <c r="D786" s="51"/>
      <c r="E786" s="51"/>
      <c r="F786" s="51">
        <v>0</v>
      </c>
      <c r="G786" s="32">
        <v>0</v>
      </c>
      <c r="H786" s="32">
        <v>0</v>
      </c>
      <c r="I786" s="32">
        <v>0</v>
      </c>
      <c r="J786" s="32">
        <v>0</v>
      </c>
      <c r="L786" s="51">
        <v>0</v>
      </c>
      <c r="M786">
        <v>0</v>
      </c>
      <c r="N786" s="51"/>
      <c r="O786" s="51"/>
    </row>
    <row r="787" spans="1:15" x14ac:dyDescent="0.5">
      <c r="A787" s="64" t="str">
        <f>IF(ISBLANK(Census!C558),(""),(INT(YEARFRAC(Census!C558,'Request Form'!$E$11,1))))</f>
        <v/>
      </c>
      <c r="B787" s="34" t="str">
        <f ca="1">IF(ISBLANK(Census!C558),(""),(INT(YEARFRAC(Census!C558,TODAY(),1))))</f>
        <v/>
      </c>
      <c r="C787" s="51" t="str">
        <v/>
      </c>
      <c r="D787" s="51"/>
      <c r="E787" s="51"/>
      <c r="F787" s="51">
        <v>0</v>
      </c>
      <c r="G787" s="32">
        <v>0</v>
      </c>
      <c r="H787" s="32">
        <v>0</v>
      </c>
      <c r="I787" s="32">
        <v>0</v>
      </c>
      <c r="J787" s="32">
        <v>0</v>
      </c>
      <c r="L787" s="51">
        <v>0</v>
      </c>
      <c r="M787">
        <v>0</v>
      </c>
      <c r="N787" s="51"/>
      <c r="O787" s="51"/>
    </row>
    <row r="788" spans="1:15" x14ac:dyDescent="0.5">
      <c r="A788" s="64" t="str">
        <f>IF(ISBLANK(Census!C559),(""),(INT(YEARFRAC(Census!C559,'Request Form'!$E$11,1))))</f>
        <v/>
      </c>
      <c r="B788" s="34" t="str">
        <f ca="1">IF(ISBLANK(Census!C559),(""),(INT(YEARFRAC(Census!C559,TODAY(),1))))</f>
        <v/>
      </c>
      <c r="C788" s="51" t="str">
        <v/>
      </c>
      <c r="D788" s="51"/>
      <c r="E788" s="51"/>
      <c r="F788" s="51">
        <v>0</v>
      </c>
      <c r="G788" s="32">
        <v>0</v>
      </c>
      <c r="H788" s="32">
        <v>0</v>
      </c>
      <c r="I788" s="32">
        <v>0</v>
      </c>
      <c r="J788" s="32">
        <v>0</v>
      </c>
      <c r="L788" s="51">
        <v>0</v>
      </c>
      <c r="M788">
        <v>0</v>
      </c>
      <c r="N788" s="51"/>
      <c r="O788" s="51"/>
    </row>
    <row r="789" spans="1:15" x14ac:dyDescent="0.5">
      <c r="A789" s="64" t="str">
        <f>IF(ISBLANK(Census!C560),(""),(INT(YEARFRAC(Census!C560,'Request Form'!$E$11,1))))</f>
        <v/>
      </c>
      <c r="B789" s="34" t="str">
        <f ca="1">IF(ISBLANK(Census!C560),(""),(INT(YEARFRAC(Census!C560,TODAY(),1))))</f>
        <v/>
      </c>
      <c r="C789" s="51" t="str">
        <v/>
      </c>
      <c r="D789" s="51"/>
      <c r="E789" s="51"/>
      <c r="F789" s="51">
        <v>0</v>
      </c>
      <c r="G789" s="32">
        <v>0</v>
      </c>
      <c r="H789" s="32">
        <v>0</v>
      </c>
      <c r="I789" s="32">
        <v>0</v>
      </c>
      <c r="J789" s="32">
        <v>0</v>
      </c>
      <c r="L789" s="51">
        <v>0</v>
      </c>
      <c r="M789">
        <v>0</v>
      </c>
      <c r="N789" s="51"/>
      <c r="O789" s="51"/>
    </row>
    <row r="790" spans="1:15" x14ac:dyDescent="0.5">
      <c r="A790" s="64" t="str">
        <f>IF(ISBLANK(Census!C561),(""),(INT(YEARFRAC(Census!C561,'Request Form'!$E$11,1))))</f>
        <v/>
      </c>
      <c r="B790" s="34" t="str">
        <f ca="1">IF(ISBLANK(Census!C561),(""),(INT(YEARFRAC(Census!C561,TODAY(),1))))</f>
        <v/>
      </c>
      <c r="C790" s="51" t="str">
        <v/>
      </c>
      <c r="D790" s="51"/>
      <c r="E790" s="51"/>
      <c r="F790" s="51">
        <v>0</v>
      </c>
      <c r="G790" s="32">
        <v>0</v>
      </c>
      <c r="H790" s="32">
        <v>0</v>
      </c>
      <c r="I790" s="32">
        <v>0</v>
      </c>
      <c r="J790" s="32">
        <v>0</v>
      </c>
      <c r="L790" s="51">
        <v>0</v>
      </c>
      <c r="M790">
        <v>0</v>
      </c>
      <c r="N790" s="51"/>
      <c r="O790" s="51"/>
    </row>
    <row r="791" spans="1:15" x14ac:dyDescent="0.5">
      <c r="A791" s="64" t="str">
        <f>IF(ISBLANK(Census!C562),(""),(INT(YEARFRAC(Census!C562,'Request Form'!$E$11,1))))</f>
        <v/>
      </c>
      <c r="B791" s="34" t="str">
        <f ca="1">IF(ISBLANK(Census!C562),(""),(INT(YEARFRAC(Census!C562,TODAY(),1))))</f>
        <v/>
      </c>
      <c r="C791" s="51" t="str">
        <v/>
      </c>
      <c r="D791" s="51"/>
      <c r="E791" s="51"/>
      <c r="F791" s="51">
        <v>0</v>
      </c>
      <c r="G791" s="32">
        <v>0</v>
      </c>
      <c r="H791" s="32">
        <v>0</v>
      </c>
      <c r="I791" s="32">
        <v>0</v>
      </c>
      <c r="J791" s="32">
        <v>0</v>
      </c>
      <c r="L791" s="51">
        <v>0</v>
      </c>
      <c r="M791">
        <v>0</v>
      </c>
      <c r="N791" s="51"/>
      <c r="O791" s="51"/>
    </row>
    <row r="792" spans="1:15" x14ac:dyDescent="0.5">
      <c r="A792" s="64" t="str">
        <f>IF(ISBLANK(Census!C563),(""),(INT(YEARFRAC(Census!C563,'Request Form'!$E$11,1))))</f>
        <v/>
      </c>
      <c r="B792" s="34" t="str">
        <f ca="1">IF(ISBLANK(Census!C563),(""),(INT(YEARFRAC(Census!C563,TODAY(),1))))</f>
        <v/>
      </c>
      <c r="C792" s="51" t="str">
        <v/>
      </c>
      <c r="D792" s="51"/>
      <c r="E792" s="51"/>
      <c r="F792" s="51">
        <v>0</v>
      </c>
      <c r="G792" s="32">
        <v>0</v>
      </c>
      <c r="H792" s="32">
        <v>0</v>
      </c>
      <c r="I792" s="32">
        <v>0</v>
      </c>
      <c r="J792" s="32">
        <v>0</v>
      </c>
      <c r="L792" s="51">
        <v>0</v>
      </c>
      <c r="M792">
        <v>0</v>
      </c>
      <c r="N792" s="51"/>
      <c r="O792" s="51"/>
    </row>
    <row r="793" spans="1:15" x14ac:dyDescent="0.5">
      <c r="A793" s="64" t="str">
        <f>IF(ISBLANK(Census!C564),(""),(INT(YEARFRAC(Census!C564,'Request Form'!$E$11,1))))</f>
        <v/>
      </c>
      <c r="B793" s="34" t="str">
        <f ca="1">IF(ISBLANK(Census!C564),(""),(INT(YEARFRAC(Census!C564,TODAY(),1))))</f>
        <v/>
      </c>
      <c r="C793" s="51" t="str">
        <v/>
      </c>
      <c r="D793" s="51"/>
      <c r="E793" s="51"/>
      <c r="F793" s="51">
        <v>0</v>
      </c>
      <c r="G793" s="32">
        <v>0</v>
      </c>
      <c r="H793" s="32">
        <v>0</v>
      </c>
      <c r="I793" s="32">
        <v>0</v>
      </c>
      <c r="J793" s="32">
        <v>0</v>
      </c>
      <c r="L793" s="51">
        <v>0</v>
      </c>
      <c r="M793">
        <v>0</v>
      </c>
      <c r="N793" s="51"/>
      <c r="O793" s="51"/>
    </row>
    <row r="794" spans="1:15" x14ac:dyDescent="0.5">
      <c r="A794" s="64" t="str">
        <f>IF(ISBLANK(Census!C565),(""),(INT(YEARFRAC(Census!C565,'Request Form'!$E$11,1))))</f>
        <v/>
      </c>
      <c r="B794" s="34" t="str">
        <f ca="1">IF(ISBLANK(Census!C565),(""),(INT(YEARFRAC(Census!C565,TODAY(),1))))</f>
        <v/>
      </c>
      <c r="C794" s="51" t="str">
        <v/>
      </c>
      <c r="D794" s="51"/>
      <c r="E794" s="51"/>
      <c r="F794" s="51">
        <v>0</v>
      </c>
      <c r="G794" s="32">
        <v>0</v>
      </c>
      <c r="H794" s="32">
        <v>0</v>
      </c>
      <c r="I794" s="32">
        <v>0</v>
      </c>
      <c r="J794" s="32">
        <v>0</v>
      </c>
      <c r="L794" s="51">
        <v>0</v>
      </c>
      <c r="M794">
        <v>0</v>
      </c>
      <c r="N794" s="51"/>
      <c r="O794" s="51"/>
    </row>
    <row r="795" spans="1:15" x14ac:dyDescent="0.5">
      <c r="A795" s="64" t="str">
        <f>IF(ISBLANK(Census!C566),(""),(INT(YEARFRAC(Census!C566,'Request Form'!$E$11,1))))</f>
        <v/>
      </c>
      <c r="B795" s="34" t="str">
        <f ca="1">IF(ISBLANK(Census!C566),(""),(INT(YEARFRAC(Census!C566,TODAY(),1))))</f>
        <v/>
      </c>
      <c r="C795" s="51" t="str">
        <v/>
      </c>
      <c r="D795" s="51"/>
      <c r="E795" s="51"/>
      <c r="F795" s="51">
        <v>0</v>
      </c>
      <c r="G795" s="32">
        <v>0</v>
      </c>
      <c r="H795" s="32">
        <v>0</v>
      </c>
      <c r="I795" s="32">
        <v>0</v>
      </c>
      <c r="J795" s="32">
        <v>0</v>
      </c>
      <c r="L795" s="51">
        <v>0</v>
      </c>
      <c r="M795">
        <v>0</v>
      </c>
      <c r="N795" s="51"/>
      <c r="O795" s="51"/>
    </row>
    <row r="796" spans="1:15" x14ac:dyDescent="0.5">
      <c r="A796" s="64" t="str">
        <f>IF(ISBLANK(Census!C567),(""),(INT(YEARFRAC(Census!C567,'Request Form'!$E$11,1))))</f>
        <v/>
      </c>
      <c r="B796" s="34" t="str">
        <f ca="1">IF(ISBLANK(Census!C567),(""),(INT(YEARFRAC(Census!C567,TODAY(),1))))</f>
        <v/>
      </c>
      <c r="C796" s="51" t="str">
        <v/>
      </c>
      <c r="D796" s="51"/>
      <c r="E796" s="51"/>
      <c r="F796" s="51">
        <v>0</v>
      </c>
      <c r="G796" s="32">
        <v>0</v>
      </c>
      <c r="H796" s="32">
        <v>0</v>
      </c>
      <c r="I796" s="32">
        <v>0</v>
      </c>
      <c r="J796" s="32">
        <v>0</v>
      </c>
      <c r="L796" s="51">
        <v>0</v>
      </c>
      <c r="M796">
        <v>0</v>
      </c>
      <c r="N796" s="51"/>
      <c r="O796" s="51"/>
    </row>
    <row r="797" spans="1:15" x14ac:dyDescent="0.5">
      <c r="A797" s="64" t="str">
        <f>IF(ISBLANK(Census!C568),(""),(INT(YEARFRAC(Census!C568,'Request Form'!$E$11,1))))</f>
        <v/>
      </c>
      <c r="B797" s="34" t="str">
        <f ca="1">IF(ISBLANK(Census!C568),(""),(INT(YEARFRAC(Census!C568,TODAY(),1))))</f>
        <v/>
      </c>
      <c r="C797" s="51" t="str">
        <v/>
      </c>
      <c r="D797" s="51"/>
      <c r="E797" s="51"/>
      <c r="F797" s="51">
        <v>0</v>
      </c>
      <c r="G797" s="32">
        <v>0</v>
      </c>
      <c r="H797" s="32">
        <v>0</v>
      </c>
      <c r="I797" s="32">
        <v>0</v>
      </c>
      <c r="J797" s="32">
        <v>0</v>
      </c>
      <c r="L797" s="51">
        <v>0</v>
      </c>
      <c r="M797">
        <v>0</v>
      </c>
      <c r="N797" s="51"/>
      <c r="O797" s="51"/>
    </row>
    <row r="798" spans="1:15" x14ac:dyDescent="0.5">
      <c r="A798" s="64" t="str">
        <f>IF(ISBLANK(Census!C569),(""),(INT(YEARFRAC(Census!C569,'Request Form'!$E$11,1))))</f>
        <v/>
      </c>
      <c r="B798" s="34" t="str">
        <f ca="1">IF(ISBLANK(Census!C569),(""),(INT(YEARFRAC(Census!C569,TODAY(),1))))</f>
        <v/>
      </c>
      <c r="C798" s="51" t="str">
        <v/>
      </c>
      <c r="D798" s="51"/>
      <c r="E798" s="51"/>
      <c r="F798" s="51">
        <v>0</v>
      </c>
      <c r="G798" s="32">
        <v>0</v>
      </c>
      <c r="H798" s="32">
        <v>0</v>
      </c>
      <c r="I798" s="32">
        <v>0</v>
      </c>
      <c r="J798" s="32">
        <v>0</v>
      </c>
      <c r="L798" s="51">
        <v>0</v>
      </c>
      <c r="M798">
        <v>0</v>
      </c>
      <c r="N798" s="51"/>
      <c r="O798" s="51"/>
    </row>
    <row r="799" spans="1:15" x14ac:dyDescent="0.5">
      <c r="A799" s="64" t="str">
        <f>IF(ISBLANK(Census!C570),(""),(INT(YEARFRAC(Census!C570,'Request Form'!$E$11,1))))</f>
        <v/>
      </c>
      <c r="B799" s="34" t="str">
        <f ca="1">IF(ISBLANK(Census!C570),(""),(INT(YEARFRAC(Census!C570,TODAY(),1))))</f>
        <v/>
      </c>
      <c r="C799" s="51" t="str">
        <v/>
      </c>
      <c r="D799" s="51"/>
      <c r="E799" s="51"/>
      <c r="F799" s="51">
        <v>0</v>
      </c>
      <c r="G799" s="32">
        <v>0</v>
      </c>
      <c r="H799" s="32">
        <v>0</v>
      </c>
      <c r="I799" s="32">
        <v>0</v>
      </c>
      <c r="J799" s="32">
        <v>0</v>
      </c>
      <c r="L799" s="51">
        <v>0</v>
      </c>
      <c r="M799">
        <v>0</v>
      </c>
      <c r="N799" s="51"/>
      <c r="O799" s="51"/>
    </row>
    <row r="800" spans="1:15" x14ac:dyDescent="0.5">
      <c r="A800" s="64" t="str">
        <f>IF(ISBLANK(Census!C571),(""),(INT(YEARFRAC(Census!C571,'Request Form'!$E$11,1))))</f>
        <v/>
      </c>
      <c r="B800" s="34" t="str">
        <f ca="1">IF(ISBLANK(Census!C571),(""),(INT(YEARFRAC(Census!C571,TODAY(),1))))</f>
        <v/>
      </c>
      <c r="C800" s="51" t="str">
        <v/>
      </c>
      <c r="D800" s="51"/>
      <c r="E800" s="51"/>
      <c r="F800" s="51">
        <v>0</v>
      </c>
      <c r="G800" s="32">
        <v>0</v>
      </c>
      <c r="H800" s="32">
        <v>0</v>
      </c>
      <c r="I800" s="32">
        <v>0</v>
      </c>
      <c r="J800" s="32">
        <v>0</v>
      </c>
      <c r="L800" s="51">
        <v>0</v>
      </c>
      <c r="M800">
        <v>0</v>
      </c>
      <c r="N800" s="51"/>
      <c r="O800" s="51"/>
    </row>
    <row r="801" spans="1:15" x14ac:dyDescent="0.5">
      <c r="A801" s="64" t="str">
        <f>IF(ISBLANK(Census!C572),(""),(INT(YEARFRAC(Census!C572,'Request Form'!$E$11,1))))</f>
        <v/>
      </c>
      <c r="B801" s="34" t="str">
        <f ca="1">IF(ISBLANK(Census!C572),(""),(INT(YEARFRAC(Census!C572,TODAY(),1))))</f>
        <v/>
      </c>
      <c r="C801" s="51" t="str">
        <v/>
      </c>
      <c r="D801" s="51"/>
      <c r="E801" s="51"/>
      <c r="F801" s="51">
        <v>0</v>
      </c>
      <c r="G801" s="32">
        <v>0</v>
      </c>
      <c r="H801" s="32">
        <v>0</v>
      </c>
      <c r="I801" s="32">
        <v>0</v>
      </c>
      <c r="J801" s="32">
        <v>0</v>
      </c>
      <c r="L801" s="51">
        <v>0</v>
      </c>
      <c r="M801">
        <v>0</v>
      </c>
      <c r="N801" s="51"/>
      <c r="O801" s="51"/>
    </row>
    <row r="802" spans="1:15" x14ac:dyDescent="0.5">
      <c r="A802" s="64" t="str">
        <f>IF(ISBLANK(Census!C573),(""),(INT(YEARFRAC(Census!C573,'Request Form'!$E$11,1))))</f>
        <v/>
      </c>
      <c r="B802" s="34" t="str">
        <f ca="1">IF(ISBLANK(Census!C573),(""),(INT(YEARFRAC(Census!C573,TODAY(),1))))</f>
        <v/>
      </c>
      <c r="C802" s="51" t="str">
        <v/>
      </c>
      <c r="D802" s="51"/>
      <c r="E802" s="51"/>
      <c r="F802" s="51">
        <v>0</v>
      </c>
      <c r="G802" s="32">
        <v>0</v>
      </c>
      <c r="H802" s="32">
        <v>0</v>
      </c>
      <c r="I802" s="32">
        <v>0</v>
      </c>
      <c r="J802" s="32">
        <v>0</v>
      </c>
      <c r="L802" s="51">
        <v>0</v>
      </c>
      <c r="M802">
        <v>0</v>
      </c>
      <c r="N802" s="51"/>
      <c r="O802" s="51"/>
    </row>
    <row r="803" spans="1:15" x14ac:dyDescent="0.5">
      <c r="A803" s="64" t="str">
        <f>IF(ISBLANK(Census!C574),(""),(INT(YEARFRAC(Census!C574,'Request Form'!$E$11,1))))</f>
        <v/>
      </c>
      <c r="B803" s="34" t="str">
        <f ca="1">IF(ISBLANK(Census!C574),(""),(INT(YEARFRAC(Census!C574,TODAY(),1))))</f>
        <v/>
      </c>
      <c r="C803" s="51" t="str">
        <v/>
      </c>
      <c r="D803" s="51"/>
      <c r="E803" s="51"/>
      <c r="F803" s="51">
        <v>0</v>
      </c>
      <c r="G803" s="32">
        <v>0</v>
      </c>
      <c r="H803" s="32">
        <v>0</v>
      </c>
      <c r="I803" s="32">
        <v>0</v>
      </c>
      <c r="J803" s="32">
        <v>0</v>
      </c>
      <c r="L803" s="51">
        <v>0</v>
      </c>
      <c r="M803">
        <v>0</v>
      </c>
      <c r="N803" s="51"/>
      <c r="O803" s="51"/>
    </row>
    <row r="804" spans="1:15" x14ac:dyDescent="0.5">
      <c r="A804" s="64" t="str">
        <f>IF(ISBLANK(Census!C575),(""),(INT(YEARFRAC(Census!C575,'Request Form'!$E$11,1))))</f>
        <v/>
      </c>
      <c r="B804" s="34" t="str">
        <f ca="1">IF(ISBLANK(Census!C575),(""),(INT(YEARFRAC(Census!C575,TODAY(),1))))</f>
        <v/>
      </c>
      <c r="C804" s="51" t="str">
        <v/>
      </c>
      <c r="D804" s="51"/>
      <c r="E804" s="51"/>
      <c r="F804" s="51">
        <v>0</v>
      </c>
      <c r="G804" s="32">
        <v>0</v>
      </c>
      <c r="H804" s="32">
        <v>0</v>
      </c>
      <c r="I804" s="32">
        <v>0</v>
      </c>
      <c r="J804" s="32">
        <v>0</v>
      </c>
      <c r="L804" s="51">
        <v>0</v>
      </c>
      <c r="M804">
        <v>0</v>
      </c>
      <c r="N804" s="51"/>
      <c r="O804" s="51"/>
    </row>
    <row r="805" spans="1:15" x14ac:dyDescent="0.5">
      <c r="A805" s="64" t="str">
        <f>IF(ISBLANK(Census!C576),(""),(INT(YEARFRAC(Census!C576,'Request Form'!$E$11,1))))</f>
        <v/>
      </c>
      <c r="B805" s="34" t="str">
        <f ca="1">IF(ISBLANK(Census!C576),(""),(INT(YEARFRAC(Census!C576,TODAY(),1))))</f>
        <v/>
      </c>
      <c r="C805" s="51" t="str">
        <v/>
      </c>
      <c r="D805" s="51"/>
      <c r="E805" s="51"/>
      <c r="F805" s="51">
        <v>0</v>
      </c>
      <c r="G805" s="32">
        <v>0</v>
      </c>
      <c r="H805" s="32">
        <v>0</v>
      </c>
      <c r="I805" s="32">
        <v>0</v>
      </c>
      <c r="J805" s="32">
        <v>0</v>
      </c>
      <c r="L805" s="51">
        <v>0</v>
      </c>
      <c r="M805">
        <v>0</v>
      </c>
      <c r="N805" s="51"/>
      <c r="O805" s="51"/>
    </row>
    <row r="806" spans="1:15" x14ac:dyDescent="0.5">
      <c r="A806" s="64" t="str">
        <f>IF(ISBLANK(Census!C577),(""),(INT(YEARFRAC(Census!C577,'Request Form'!$E$11,1))))</f>
        <v/>
      </c>
      <c r="B806" s="34" t="str">
        <f ca="1">IF(ISBLANK(Census!C577),(""),(INT(YEARFRAC(Census!C577,TODAY(),1))))</f>
        <v/>
      </c>
      <c r="C806" s="51" t="str">
        <v/>
      </c>
      <c r="D806" s="51"/>
      <c r="E806" s="51"/>
      <c r="F806" s="51">
        <v>0</v>
      </c>
      <c r="G806" s="32">
        <v>0</v>
      </c>
      <c r="H806" s="32">
        <v>0</v>
      </c>
      <c r="I806" s="32">
        <v>0</v>
      </c>
      <c r="J806" s="32">
        <v>0</v>
      </c>
      <c r="L806" s="51">
        <v>0</v>
      </c>
      <c r="M806">
        <v>0</v>
      </c>
      <c r="N806" s="51"/>
      <c r="O806" s="51"/>
    </row>
    <row r="807" spans="1:15" x14ac:dyDescent="0.5">
      <c r="A807" s="64" t="str">
        <f>IF(ISBLANK(Census!C578),(""),(INT(YEARFRAC(Census!C578,'Request Form'!$E$11,1))))</f>
        <v/>
      </c>
      <c r="B807" s="34" t="str">
        <f ca="1">IF(ISBLANK(Census!C578),(""),(INT(YEARFRAC(Census!C578,TODAY(),1))))</f>
        <v/>
      </c>
      <c r="C807" s="51" t="str">
        <v/>
      </c>
      <c r="D807" s="51"/>
      <c r="E807" s="51"/>
      <c r="F807" s="51">
        <v>0</v>
      </c>
      <c r="G807" s="32">
        <v>0</v>
      </c>
      <c r="H807" s="32">
        <v>0</v>
      </c>
      <c r="I807" s="32">
        <v>0</v>
      </c>
      <c r="J807" s="32">
        <v>0</v>
      </c>
      <c r="L807" s="51">
        <v>0</v>
      </c>
      <c r="M807">
        <v>0</v>
      </c>
      <c r="N807" s="51"/>
      <c r="O807" s="51"/>
    </row>
    <row r="808" spans="1:15" x14ac:dyDescent="0.5">
      <c r="A808" s="64" t="str">
        <f>IF(ISBLANK(Census!C579),(""),(INT(YEARFRAC(Census!C579,'Request Form'!$E$11,1))))</f>
        <v/>
      </c>
      <c r="B808" s="34" t="str">
        <f ca="1">IF(ISBLANK(Census!C579),(""),(INT(YEARFRAC(Census!C579,TODAY(),1))))</f>
        <v/>
      </c>
      <c r="C808" s="51" t="str">
        <v/>
      </c>
      <c r="D808" s="51"/>
      <c r="E808" s="51"/>
      <c r="F808" s="51">
        <v>0</v>
      </c>
      <c r="G808" s="32">
        <v>0</v>
      </c>
      <c r="H808" s="32">
        <v>0</v>
      </c>
      <c r="I808" s="32">
        <v>0</v>
      </c>
      <c r="J808" s="32">
        <v>0</v>
      </c>
      <c r="L808" s="51">
        <v>0</v>
      </c>
      <c r="M808">
        <v>0</v>
      </c>
      <c r="N808" s="51"/>
      <c r="O808" s="51"/>
    </row>
    <row r="809" spans="1:15" x14ac:dyDescent="0.5">
      <c r="A809" s="64" t="str">
        <f>IF(ISBLANK(Census!C580),(""),(INT(YEARFRAC(Census!C580,'Request Form'!$E$11,1))))</f>
        <v/>
      </c>
      <c r="B809" s="34" t="str">
        <f ca="1">IF(ISBLANK(Census!C580),(""),(INT(YEARFRAC(Census!C580,TODAY(),1))))</f>
        <v/>
      </c>
      <c r="C809" s="51" t="str">
        <v/>
      </c>
      <c r="D809" s="51"/>
      <c r="E809" s="51"/>
      <c r="F809" s="51">
        <v>0</v>
      </c>
      <c r="G809" s="32">
        <v>0</v>
      </c>
      <c r="H809" s="32">
        <v>0</v>
      </c>
      <c r="I809" s="32">
        <v>0</v>
      </c>
      <c r="J809" s="32">
        <v>0</v>
      </c>
      <c r="L809" s="51">
        <v>0</v>
      </c>
      <c r="M809">
        <v>0</v>
      </c>
      <c r="N809" s="51"/>
      <c r="O809" s="51"/>
    </row>
    <row r="810" spans="1:15" x14ac:dyDescent="0.5">
      <c r="A810" s="64" t="str">
        <f>IF(ISBLANK(Census!C581),(""),(INT(YEARFRAC(Census!C581,'Request Form'!$E$11,1))))</f>
        <v/>
      </c>
      <c r="B810" s="34" t="str">
        <f ca="1">IF(ISBLANK(Census!C581),(""),(INT(YEARFRAC(Census!C581,TODAY(),1))))</f>
        <v/>
      </c>
      <c r="C810" s="51" t="str">
        <v/>
      </c>
      <c r="D810" s="51"/>
      <c r="E810" s="51"/>
      <c r="F810" s="51">
        <v>0</v>
      </c>
      <c r="G810" s="32">
        <v>0</v>
      </c>
      <c r="H810" s="32">
        <v>0</v>
      </c>
      <c r="I810" s="32">
        <v>0</v>
      </c>
      <c r="J810" s="32">
        <v>0</v>
      </c>
      <c r="L810" s="51">
        <v>0</v>
      </c>
      <c r="M810">
        <v>0</v>
      </c>
      <c r="N810" s="51"/>
      <c r="O810" s="51"/>
    </row>
    <row r="811" spans="1:15" x14ac:dyDescent="0.5">
      <c r="A811" s="64" t="str">
        <f>IF(ISBLANK(Census!C582),(""),(INT(YEARFRAC(Census!C582,'Request Form'!$E$11,1))))</f>
        <v/>
      </c>
      <c r="B811" s="34" t="str">
        <f ca="1">IF(ISBLANK(Census!C582),(""),(INT(YEARFRAC(Census!C582,TODAY(),1))))</f>
        <v/>
      </c>
      <c r="C811" s="51" t="str">
        <v/>
      </c>
      <c r="D811" s="51"/>
      <c r="E811" s="51"/>
      <c r="F811" s="51">
        <v>0</v>
      </c>
      <c r="G811" s="32">
        <v>0</v>
      </c>
      <c r="H811" s="32">
        <v>0</v>
      </c>
      <c r="I811" s="32">
        <v>0</v>
      </c>
      <c r="J811" s="32">
        <v>0</v>
      </c>
      <c r="L811" s="51">
        <v>0</v>
      </c>
      <c r="M811">
        <v>0</v>
      </c>
      <c r="N811" s="51"/>
      <c r="O811" s="51"/>
    </row>
    <row r="812" spans="1:15" x14ac:dyDescent="0.5">
      <c r="A812" s="64" t="str">
        <f>IF(ISBLANK(Census!C583),(""),(INT(YEARFRAC(Census!C583,'Request Form'!$E$11,1))))</f>
        <v/>
      </c>
      <c r="B812" s="34" t="str">
        <f ca="1">IF(ISBLANK(Census!C583),(""),(INT(YEARFRAC(Census!C583,TODAY(),1))))</f>
        <v/>
      </c>
      <c r="C812" s="51" t="str">
        <v/>
      </c>
      <c r="D812" s="51"/>
      <c r="E812" s="51"/>
      <c r="F812" s="51">
        <v>0</v>
      </c>
      <c r="G812" s="32">
        <v>0</v>
      </c>
      <c r="H812" s="32">
        <v>0</v>
      </c>
      <c r="I812" s="32">
        <v>0</v>
      </c>
      <c r="J812" s="32">
        <v>0</v>
      </c>
      <c r="L812" s="51">
        <v>0</v>
      </c>
      <c r="M812">
        <v>0</v>
      </c>
      <c r="N812" s="51"/>
      <c r="O812" s="51"/>
    </row>
    <row r="813" spans="1:15" x14ac:dyDescent="0.5">
      <c r="A813" s="64" t="str">
        <f>IF(ISBLANK(Census!C584),(""),(INT(YEARFRAC(Census!C584,'Request Form'!$E$11,1))))</f>
        <v/>
      </c>
      <c r="B813" s="34" t="str">
        <f ca="1">IF(ISBLANK(Census!C584),(""),(INT(YEARFRAC(Census!C584,TODAY(),1))))</f>
        <v/>
      </c>
      <c r="C813" s="51" t="str">
        <v/>
      </c>
      <c r="D813" s="51"/>
      <c r="E813" s="51"/>
      <c r="F813" s="51">
        <v>0</v>
      </c>
      <c r="G813" s="32">
        <v>0</v>
      </c>
      <c r="H813" s="32">
        <v>0</v>
      </c>
      <c r="I813" s="32">
        <v>0</v>
      </c>
      <c r="J813" s="32">
        <v>0</v>
      </c>
      <c r="L813" s="51">
        <v>0</v>
      </c>
      <c r="M813">
        <v>0</v>
      </c>
      <c r="N813" s="51"/>
      <c r="O813" s="51"/>
    </row>
    <row r="814" spans="1:15" x14ac:dyDescent="0.5">
      <c r="A814" s="64" t="str">
        <f>IF(ISBLANK(Census!C585),(""),(INT(YEARFRAC(Census!C585,'Request Form'!$E$11,1))))</f>
        <v/>
      </c>
      <c r="B814" s="34" t="str">
        <f ca="1">IF(ISBLANK(Census!C585),(""),(INT(YEARFRAC(Census!C585,TODAY(),1))))</f>
        <v/>
      </c>
      <c r="C814" s="51" t="str">
        <v/>
      </c>
      <c r="D814" s="51"/>
      <c r="E814" s="51"/>
      <c r="F814" s="51">
        <v>0</v>
      </c>
      <c r="G814" s="32">
        <v>0</v>
      </c>
      <c r="H814" s="32">
        <v>0</v>
      </c>
      <c r="I814" s="32">
        <v>0</v>
      </c>
      <c r="J814" s="32">
        <v>0</v>
      </c>
      <c r="L814" s="51">
        <v>0</v>
      </c>
      <c r="M814">
        <v>0</v>
      </c>
      <c r="N814" s="51"/>
      <c r="O814" s="51"/>
    </row>
    <row r="815" spans="1:15" x14ac:dyDescent="0.5">
      <c r="A815" s="64" t="str">
        <f>IF(ISBLANK(Census!C586),(""),(INT(YEARFRAC(Census!C586,'Request Form'!$E$11,1))))</f>
        <v/>
      </c>
      <c r="B815" s="34" t="str">
        <f ca="1">IF(ISBLANK(Census!C586),(""),(INT(YEARFRAC(Census!C586,TODAY(),1))))</f>
        <v/>
      </c>
      <c r="C815" s="51" t="str">
        <v/>
      </c>
      <c r="D815" s="51"/>
      <c r="E815" s="51"/>
      <c r="F815" s="51">
        <v>0</v>
      </c>
      <c r="G815" s="32">
        <v>0</v>
      </c>
      <c r="H815" s="32">
        <v>0</v>
      </c>
      <c r="I815" s="32">
        <v>0</v>
      </c>
      <c r="J815" s="32">
        <v>0</v>
      </c>
      <c r="L815" s="51">
        <v>0</v>
      </c>
      <c r="M815">
        <v>0</v>
      </c>
      <c r="N815" s="51"/>
      <c r="O815" s="51"/>
    </row>
    <row r="816" spans="1:15" x14ac:dyDescent="0.5">
      <c r="A816" s="64" t="str">
        <f>IF(ISBLANK(Census!C587),(""),(INT(YEARFRAC(Census!C587,'Request Form'!$E$11,1))))</f>
        <v/>
      </c>
      <c r="B816" s="34" t="str">
        <f ca="1">IF(ISBLANK(Census!C587),(""),(INT(YEARFRAC(Census!C587,TODAY(),1))))</f>
        <v/>
      </c>
      <c r="C816" s="51" t="str">
        <v/>
      </c>
      <c r="D816" s="51"/>
      <c r="E816" s="51"/>
      <c r="F816" s="51">
        <v>0</v>
      </c>
      <c r="G816" s="32">
        <v>0</v>
      </c>
      <c r="H816" s="32">
        <v>0</v>
      </c>
      <c r="I816" s="32">
        <v>0</v>
      </c>
      <c r="J816" s="32">
        <v>0</v>
      </c>
      <c r="L816" s="51">
        <v>0</v>
      </c>
      <c r="M816">
        <v>0</v>
      </c>
      <c r="N816" s="51"/>
      <c r="O816" s="51"/>
    </row>
    <row r="817" spans="1:15" x14ac:dyDescent="0.5">
      <c r="A817" s="64" t="str">
        <f>IF(ISBLANK(Census!C588),(""),(INT(YEARFRAC(Census!C588,'Request Form'!$E$11,1))))</f>
        <v/>
      </c>
      <c r="B817" s="34" t="str">
        <f ca="1">IF(ISBLANK(Census!C588),(""),(INT(YEARFRAC(Census!C588,TODAY(),1))))</f>
        <v/>
      </c>
      <c r="C817" s="51" t="str">
        <v/>
      </c>
      <c r="D817" s="51"/>
      <c r="E817" s="51"/>
      <c r="F817" s="51">
        <v>0</v>
      </c>
      <c r="G817" s="32">
        <v>0</v>
      </c>
      <c r="H817" s="32">
        <v>0</v>
      </c>
      <c r="I817" s="32">
        <v>0</v>
      </c>
      <c r="J817" s="32">
        <v>0</v>
      </c>
      <c r="L817" s="51">
        <v>0</v>
      </c>
      <c r="M817">
        <v>0</v>
      </c>
      <c r="N817" s="51"/>
      <c r="O817" s="51"/>
    </row>
    <row r="818" spans="1:15" x14ac:dyDescent="0.5">
      <c r="A818" s="64" t="str">
        <f>IF(ISBLANK(Census!C589),(""),(INT(YEARFRAC(Census!C589,'Request Form'!$E$11,1))))</f>
        <v/>
      </c>
      <c r="B818" s="34" t="str">
        <f ca="1">IF(ISBLANK(Census!C589),(""),(INT(YEARFRAC(Census!C589,TODAY(),1))))</f>
        <v/>
      </c>
      <c r="C818" s="51" t="str">
        <v/>
      </c>
      <c r="D818" s="51"/>
      <c r="E818" s="51"/>
      <c r="F818" s="51">
        <v>0</v>
      </c>
      <c r="G818" s="32">
        <v>0</v>
      </c>
      <c r="H818" s="32">
        <v>0</v>
      </c>
      <c r="I818" s="32">
        <v>0</v>
      </c>
      <c r="J818" s="32">
        <v>0</v>
      </c>
      <c r="L818" s="51">
        <v>0</v>
      </c>
      <c r="M818">
        <v>0</v>
      </c>
      <c r="N818" s="51"/>
      <c r="O818" s="51"/>
    </row>
    <row r="819" spans="1:15" x14ac:dyDescent="0.5">
      <c r="A819" s="64" t="str">
        <f>IF(ISBLANK(Census!C590),(""),(INT(YEARFRAC(Census!C590,'Request Form'!$E$11,1))))</f>
        <v/>
      </c>
      <c r="B819" s="34" t="str">
        <f ca="1">IF(ISBLANK(Census!C590),(""),(INT(YEARFRAC(Census!C590,TODAY(),1))))</f>
        <v/>
      </c>
      <c r="C819" s="51" t="str">
        <v/>
      </c>
      <c r="D819" s="51"/>
      <c r="E819" s="51"/>
      <c r="F819" s="51">
        <v>0</v>
      </c>
      <c r="G819" s="32">
        <v>0</v>
      </c>
      <c r="H819" s="32">
        <v>0</v>
      </c>
      <c r="I819" s="32">
        <v>0</v>
      </c>
      <c r="J819" s="32">
        <v>0</v>
      </c>
      <c r="L819" s="51">
        <v>0</v>
      </c>
      <c r="M819">
        <v>0</v>
      </c>
      <c r="N819" s="51"/>
      <c r="O819" s="51"/>
    </row>
    <row r="820" spans="1:15" x14ac:dyDescent="0.5">
      <c r="A820" s="64" t="str">
        <f>IF(ISBLANK(Census!C591),(""),(INT(YEARFRAC(Census!C591,'Request Form'!$E$11,1))))</f>
        <v/>
      </c>
      <c r="B820" s="34" t="str">
        <f ca="1">IF(ISBLANK(Census!C591),(""),(INT(YEARFRAC(Census!C591,TODAY(),1))))</f>
        <v/>
      </c>
      <c r="C820" s="51" t="str">
        <v/>
      </c>
      <c r="D820" s="51"/>
      <c r="E820" s="51"/>
      <c r="F820" s="51">
        <v>0</v>
      </c>
      <c r="G820" s="32">
        <v>0</v>
      </c>
      <c r="H820" s="32">
        <v>0</v>
      </c>
      <c r="I820" s="32">
        <v>0</v>
      </c>
      <c r="J820" s="32">
        <v>0</v>
      </c>
      <c r="L820" s="51">
        <v>0</v>
      </c>
      <c r="M820">
        <v>0</v>
      </c>
      <c r="N820" s="51"/>
      <c r="O820" s="51"/>
    </row>
    <row r="821" spans="1:15" x14ac:dyDescent="0.5">
      <c r="A821" s="64" t="str">
        <f>IF(ISBLANK(Census!C592),(""),(INT(YEARFRAC(Census!C592,'Request Form'!$E$11,1))))</f>
        <v/>
      </c>
      <c r="B821" s="34" t="str">
        <f ca="1">IF(ISBLANK(Census!C592),(""),(INT(YEARFRAC(Census!C592,TODAY(),1))))</f>
        <v/>
      </c>
      <c r="C821" s="51" t="str">
        <v/>
      </c>
      <c r="D821" s="51"/>
      <c r="E821" s="51"/>
      <c r="F821" s="51">
        <v>0</v>
      </c>
      <c r="G821" s="32">
        <v>0</v>
      </c>
      <c r="H821" s="32">
        <v>0</v>
      </c>
      <c r="I821" s="32">
        <v>0</v>
      </c>
      <c r="J821" s="32">
        <v>0</v>
      </c>
      <c r="L821" s="51">
        <v>0</v>
      </c>
      <c r="M821">
        <v>0</v>
      </c>
      <c r="N821" s="51"/>
      <c r="O821" s="51"/>
    </row>
    <row r="822" spans="1:15" x14ac:dyDescent="0.5">
      <c r="A822" s="64" t="str">
        <f>IF(ISBLANK(Census!C593),(""),(INT(YEARFRAC(Census!C593,'Request Form'!$E$11,1))))</f>
        <v/>
      </c>
      <c r="B822" s="34" t="str">
        <f ca="1">IF(ISBLANK(Census!C593),(""),(INT(YEARFRAC(Census!C593,TODAY(),1))))</f>
        <v/>
      </c>
      <c r="C822" s="51" t="str">
        <v/>
      </c>
      <c r="D822" s="51"/>
      <c r="E822" s="51"/>
      <c r="F822" s="51">
        <v>0</v>
      </c>
      <c r="G822" s="32">
        <v>0</v>
      </c>
      <c r="H822" s="32">
        <v>0</v>
      </c>
      <c r="I822" s="32">
        <v>0</v>
      </c>
      <c r="J822" s="32">
        <v>0</v>
      </c>
      <c r="L822" s="51">
        <v>0</v>
      </c>
      <c r="M822">
        <v>0</v>
      </c>
      <c r="N822" s="51"/>
      <c r="O822" s="51"/>
    </row>
    <row r="823" spans="1:15" x14ac:dyDescent="0.5">
      <c r="A823" s="64" t="str">
        <f>IF(ISBLANK(Census!C594),(""),(INT(YEARFRAC(Census!C594,'Request Form'!$E$11,1))))</f>
        <v/>
      </c>
      <c r="B823" s="34" t="str">
        <f ca="1">IF(ISBLANK(Census!C594),(""),(INT(YEARFRAC(Census!C594,TODAY(),1))))</f>
        <v/>
      </c>
      <c r="C823" s="51" t="str">
        <v/>
      </c>
      <c r="D823" s="51"/>
      <c r="E823" s="51"/>
      <c r="F823" s="51">
        <v>0</v>
      </c>
      <c r="G823" s="32">
        <v>0</v>
      </c>
      <c r="H823" s="32">
        <v>0</v>
      </c>
      <c r="I823" s="32">
        <v>0</v>
      </c>
      <c r="J823" s="32">
        <v>0</v>
      </c>
      <c r="L823" s="51">
        <v>0</v>
      </c>
      <c r="M823">
        <v>0</v>
      </c>
      <c r="N823" s="51"/>
      <c r="O823" s="51"/>
    </row>
    <row r="824" spans="1:15" x14ac:dyDescent="0.5">
      <c r="A824" s="64" t="str">
        <f>IF(ISBLANK(Census!C595),(""),(INT(YEARFRAC(Census!C595,'Request Form'!$E$11,1))))</f>
        <v/>
      </c>
      <c r="B824" s="34" t="str">
        <f ca="1">IF(ISBLANK(Census!C595),(""),(INT(YEARFRAC(Census!C595,TODAY(),1))))</f>
        <v/>
      </c>
      <c r="C824" s="51" t="str">
        <v/>
      </c>
      <c r="D824" s="51"/>
      <c r="E824" s="51"/>
      <c r="F824" s="51">
        <v>0</v>
      </c>
      <c r="G824" s="32">
        <v>0</v>
      </c>
      <c r="H824" s="32">
        <v>0</v>
      </c>
      <c r="I824" s="32">
        <v>0</v>
      </c>
      <c r="J824" s="32">
        <v>0</v>
      </c>
      <c r="L824" s="51">
        <v>0</v>
      </c>
      <c r="M824">
        <v>0</v>
      </c>
      <c r="N824" s="51"/>
      <c r="O824" s="51"/>
    </row>
    <row r="825" spans="1:15" x14ac:dyDescent="0.5">
      <c r="A825" s="64" t="str">
        <f>IF(ISBLANK(Census!C596),(""),(INT(YEARFRAC(Census!C596,'Request Form'!$E$11,1))))</f>
        <v/>
      </c>
      <c r="B825" s="34" t="str">
        <f ca="1">IF(ISBLANK(Census!C596),(""),(INT(YEARFRAC(Census!C596,TODAY(),1))))</f>
        <v/>
      </c>
      <c r="C825" s="51" t="str">
        <v/>
      </c>
      <c r="D825" s="51"/>
      <c r="E825" s="51"/>
      <c r="F825" s="51">
        <v>0</v>
      </c>
      <c r="G825" s="32">
        <v>0</v>
      </c>
      <c r="H825" s="32">
        <v>0</v>
      </c>
      <c r="I825" s="32">
        <v>0</v>
      </c>
      <c r="J825" s="32">
        <v>0</v>
      </c>
      <c r="L825" s="51">
        <v>0</v>
      </c>
      <c r="M825">
        <v>0</v>
      </c>
      <c r="N825" s="51"/>
      <c r="O825" s="51"/>
    </row>
    <row r="826" spans="1:15" x14ac:dyDescent="0.5">
      <c r="A826" s="64" t="str">
        <f>IF(ISBLANK(Census!C597),(""),(INT(YEARFRAC(Census!C597,'Request Form'!$E$11,1))))</f>
        <v/>
      </c>
      <c r="B826" s="34" t="str">
        <f ca="1">IF(ISBLANK(Census!C597),(""),(INT(YEARFRAC(Census!C597,TODAY(),1))))</f>
        <v/>
      </c>
      <c r="C826" s="51" t="str">
        <v/>
      </c>
      <c r="D826" s="51"/>
      <c r="E826" s="51"/>
      <c r="F826" s="51">
        <v>0</v>
      </c>
      <c r="G826" s="32">
        <v>0</v>
      </c>
      <c r="H826" s="32">
        <v>0</v>
      </c>
      <c r="I826" s="32">
        <v>0</v>
      </c>
      <c r="J826" s="32">
        <v>0</v>
      </c>
      <c r="L826" s="51">
        <v>0</v>
      </c>
      <c r="M826">
        <v>0</v>
      </c>
      <c r="N826" s="51"/>
      <c r="O826" s="51"/>
    </row>
    <row r="827" spans="1:15" x14ac:dyDescent="0.5">
      <c r="A827" s="64" t="str">
        <f>IF(ISBLANK(Census!C598),(""),(INT(YEARFRAC(Census!C598,'Request Form'!$E$11,1))))</f>
        <v/>
      </c>
      <c r="B827" s="34" t="str">
        <f ca="1">IF(ISBLANK(Census!C598),(""),(INT(YEARFRAC(Census!C598,TODAY(),1))))</f>
        <v/>
      </c>
      <c r="C827" s="51" t="str">
        <v/>
      </c>
      <c r="D827" s="51"/>
      <c r="E827" s="51"/>
      <c r="F827" s="51">
        <v>0</v>
      </c>
      <c r="G827" s="32">
        <v>0</v>
      </c>
      <c r="H827" s="32">
        <v>0</v>
      </c>
      <c r="I827" s="32">
        <v>0</v>
      </c>
      <c r="J827" s="32">
        <v>0</v>
      </c>
      <c r="L827" s="51">
        <v>0</v>
      </c>
      <c r="M827">
        <v>0</v>
      </c>
      <c r="N827" s="51"/>
      <c r="O827" s="51"/>
    </row>
    <row r="828" spans="1:15" x14ac:dyDescent="0.5">
      <c r="A828" s="64" t="str">
        <f>IF(ISBLANK(Census!C599),(""),(INT(YEARFRAC(Census!C599,'Request Form'!$E$11,1))))</f>
        <v/>
      </c>
      <c r="B828" s="34" t="str">
        <f ca="1">IF(ISBLANK(Census!C599),(""),(INT(YEARFRAC(Census!C599,TODAY(),1))))</f>
        <v/>
      </c>
      <c r="C828" s="51" t="str">
        <v/>
      </c>
      <c r="D828" s="51"/>
      <c r="E828" s="51"/>
      <c r="F828" s="51">
        <v>0</v>
      </c>
      <c r="G828" s="32">
        <v>0</v>
      </c>
      <c r="H828" s="32">
        <v>0</v>
      </c>
      <c r="I828" s="32">
        <v>0</v>
      </c>
      <c r="J828" s="32">
        <v>0</v>
      </c>
      <c r="L828" s="51">
        <v>0</v>
      </c>
      <c r="M828">
        <v>0</v>
      </c>
      <c r="N828" s="51"/>
      <c r="O828" s="51"/>
    </row>
    <row r="829" spans="1:15" x14ac:dyDescent="0.5">
      <c r="A829" s="64" t="str">
        <f>IF(ISBLANK(Census!C600),(""),(INT(YEARFRAC(Census!C600,'Request Form'!$E$11,1))))</f>
        <v/>
      </c>
      <c r="B829" s="34" t="str">
        <f ca="1">IF(ISBLANK(Census!C600),(""),(INT(YEARFRAC(Census!C600,TODAY(),1))))</f>
        <v/>
      </c>
      <c r="C829" s="51" t="str">
        <v/>
      </c>
      <c r="D829" s="51"/>
      <c r="E829" s="51"/>
      <c r="F829" s="51">
        <v>0</v>
      </c>
      <c r="G829" s="32">
        <v>0</v>
      </c>
      <c r="H829" s="32">
        <v>0</v>
      </c>
      <c r="I829" s="32">
        <v>0</v>
      </c>
      <c r="J829" s="32">
        <v>0</v>
      </c>
      <c r="L829" s="51">
        <v>0</v>
      </c>
      <c r="M829">
        <v>0</v>
      </c>
      <c r="N829" s="51"/>
      <c r="O829" s="51"/>
    </row>
    <row r="830" spans="1:15" x14ac:dyDescent="0.5">
      <c r="A830" s="64" t="str">
        <f>IF(ISBLANK(Census!C601),(""),(INT(YEARFRAC(Census!C601,'Request Form'!$E$11,1))))</f>
        <v/>
      </c>
      <c r="B830" s="34" t="str">
        <f ca="1">IF(ISBLANK(Census!C601),(""),(INT(YEARFRAC(Census!C601,TODAY(),1))))</f>
        <v/>
      </c>
      <c r="C830" s="51" t="str">
        <v/>
      </c>
      <c r="D830" s="51"/>
      <c r="E830" s="51"/>
      <c r="F830" s="51">
        <v>0</v>
      </c>
      <c r="G830" s="32">
        <v>0</v>
      </c>
      <c r="H830" s="32">
        <v>0</v>
      </c>
      <c r="I830" s="32">
        <v>0</v>
      </c>
      <c r="J830" s="32">
        <v>0</v>
      </c>
      <c r="L830" s="51">
        <v>0</v>
      </c>
      <c r="M830">
        <v>0</v>
      </c>
      <c r="N830" s="51"/>
      <c r="O830" s="51"/>
    </row>
    <row r="831" spans="1:15" x14ac:dyDescent="0.5">
      <c r="A831" s="64" t="str">
        <f>IF(ISBLANK(Census!C602),(""),(INT(YEARFRAC(Census!C602,'Request Form'!$E$11,1))))</f>
        <v/>
      </c>
      <c r="B831" s="34" t="str">
        <f ca="1">IF(ISBLANK(Census!C602),(""),(INT(YEARFRAC(Census!C602,TODAY(),1))))</f>
        <v/>
      </c>
      <c r="C831" s="51" t="str">
        <v/>
      </c>
      <c r="D831" s="51"/>
      <c r="E831" s="51"/>
      <c r="F831" s="51">
        <v>0</v>
      </c>
      <c r="G831" s="32">
        <v>0</v>
      </c>
      <c r="H831" s="32">
        <v>0</v>
      </c>
      <c r="I831" s="32">
        <v>0</v>
      </c>
      <c r="J831" s="32">
        <v>0</v>
      </c>
      <c r="L831" s="51">
        <v>0</v>
      </c>
      <c r="M831">
        <v>0</v>
      </c>
      <c r="N831" s="51"/>
      <c r="O831" s="51"/>
    </row>
    <row r="832" spans="1:15" x14ac:dyDescent="0.5">
      <c r="A832" s="64" t="str">
        <f>IF(ISBLANK(Census!C603),(""),(INT(YEARFRAC(Census!C603,'Request Form'!$E$11,1))))</f>
        <v/>
      </c>
      <c r="B832" s="34" t="str">
        <f ca="1">IF(ISBLANK(Census!C603),(""),(INT(YEARFRAC(Census!C603,TODAY(),1))))</f>
        <v/>
      </c>
      <c r="C832" s="51" t="str">
        <v/>
      </c>
      <c r="D832" s="51"/>
      <c r="E832" s="51"/>
      <c r="F832" s="51">
        <v>0</v>
      </c>
      <c r="G832" s="32">
        <v>0</v>
      </c>
      <c r="H832" s="32">
        <v>0</v>
      </c>
      <c r="I832" s="32">
        <v>0</v>
      </c>
      <c r="J832" s="32">
        <v>0</v>
      </c>
      <c r="L832" s="51">
        <v>0</v>
      </c>
      <c r="M832">
        <v>0</v>
      </c>
      <c r="N832" s="51"/>
      <c r="O832" s="51"/>
    </row>
    <row r="833" spans="1:15" x14ac:dyDescent="0.5">
      <c r="A833" s="64" t="str">
        <f>IF(ISBLANK(Census!C604),(""),(INT(YEARFRAC(Census!C604,'Request Form'!$E$11,1))))</f>
        <v/>
      </c>
      <c r="B833" s="34" t="str">
        <f ca="1">IF(ISBLANK(Census!C604),(""),(INT(YEARFRAC(Census!C604,TODAY(),1))))</f>
        <v/>
      </c>
      <c r="C833" s="51" t="str">
        <v/>
      </c>
      <c r="D833" s="51"/>
      <c r="E833" s="51"/>
      <c r="F833" s="51">
        <v>0</v>
      </c>
      <c r="G833" s="32">
        <v>0</v>
      </c>
      <c r="H833" s="32">
        <v>0</v>
      </c>
      <c r="I833" s="32">
        <v>0</v>
      </c>
      <c r="J833" s="32">
        <v>0</v>
      </c>
      <c r="L833" s="51">
        <v>0</v>
      </c>
      <c r="M833">
        <v>0</v>
      </c>
      <c r="N833" s="51"/>
      <c r="O833" s="51"/>
    </row>
    <row r="834" spans="1:15" x14ac:dyDescent="0.5">
      <c r="A834" s="64" t="str">
        <f>IF(ISBLANK(Census!C605),(""),(INT(YEARFRAC(Census!C605,'Request Form'!$E$11,1))))</f>
        <v/>
      </c>
      <c r="B834" s="34" t="str">
        <f ca="1">IF(ISBLANK(Census!C605),(""),(INT(YEARFRAC(Census!C605,TODAY(),1))))</f>
        <v/>
      </c>
      <c r="C834" s="51" t="str">
        <v/>
      </c>
      <c r="D834" s="51"/>
      <c r="E834" s="51"/>
      <c r="F834" s="51">
        <v>0</v>
      </c>
      <c r="G834" s="32">
        <v>0</v>
      </c>
      <c r="H834" s="32">
        <v>0</v>
      </c>
      <c r="I834" s="32">
        <v>0</v>
      </c>
      <c r="J834" s="32">
        <v>0</v>
      </c>
      <c r="L834" s="51">
        <v>0</v>
      </c>
      <c r="M834">
        <v>0</v>
      </c>
      <c r="N834" s="51"/>
      <c r="O834" s="51"/>
    </row>
    <row r="835" spans="1:15" x14ac:dyDescent="0.5">
      <c r="A835" s="64" t="str">
        <f>IF(ISBLANK(Census!C606),(""),(INT(YEARFRAC(Census!C606,'Request Form'!$E$11,1))))</f>
        <v/>
      </c>
      <c r="B835" s="34" t="str">
        <f ca="1">IF(ISBLANK(Census!C606),(""),(INT(YEARFRAC(Census!C606,TODAY(),1))))</f>
        <v/>
      </c>
      <c r="C835" s="51" t="str">
        <v/>
      </c>
      <c r="D835" s="51"/>
      <c r="E835" s="51"/>
      <c r="F835" s="51">
        <v>0</v>
      </c>
      <c r="G835" s="32">
        <v>0</v>
      </c>
      <c r="H835" s="32">
        <v>0</v>
      </c>
      <c r="I835" s="32">
        <v>0</v>
      </c>
      <c r="J835" s="32">
        <v>0</v>
      </c>
      <c r="L835" s="51">
        <v>0</v>
      </c>
      <c r="M835">
        <v>0</v>
      </c>
      <c r="N835" s="51"/>
      <c r="O835" s="51"/>
    </row>
    <row r="836" spans="1:15" x14ac:dyDescent="0.5">
      <c r="A836" s="64" t="str">
        <f>IF(ISBLANK(Census!C607),(""),(INT(YEARFRAC(Census!C607,'Request Form'!$E$11,1))))</f>
        <v/>
      </c>
      <c r="B836" s="34" t="str">
        <f ca="1">IF(ISBLANK(Census!C607),(""),(INT(YEARFRAC(Census!C607,TODAY(),1))))</f>
        <v/>
      </c>
      <c r="C836" s="51" t="str">
        <v/>
      </c>
      <c r="D836" s="51"/>
      <c r="E836" s="51"/>
      <c r="F836" s="51">
        <v>0</v>
      </c>
      <c r="G836" s="32">
        <v>0</v>
      </c>
      <c r="H836" s="32">
        <v>0</v>
      </c>
      <c r="I836" s="32">
        <v>0</v>
      </c>
      <c r="J836" s="32">
        <v>0</v>
      </c>
      <c r="L836" s="51">
        <v>0</v>
      </c>
      <c r="M836">
        <v>0</v>
      </c>
      <c r="N836" s="51"/>
      <c r="O836" s="51"/>
    </row>
    <row r="837" spans="1:15" x14ac:dyDescent="0.5">
      <c r="A837" s="64" t="str">
        <f>IF(ISBLANK(Census!C608),(""),(INT(YEARFRAC(Census!C608,'Request Form'!$E$11,1))))</f>
        <v/>
      </c>
      <c r="B837" s="34" t="str">
        <f ca="1">IF(ISBLANK(Census!C608),(""),(INT(YEARFRAC(Census!C608,TODAY(),1))))</f>
        <v/>
      </c>
      <c r="C837" s="51" t="str">
        <v/>
      </c>
      <c r="D837" s="51"/>
      <c r="E837" s="51"/>
      <c r="F837" s="51">
        <v>0</v>
      </c>
      <c r="G837" s="32">
        <v>0</v>
      </c>
      <c r="H837" s="32">
        <v>0</v>
      </c>
      <c r="I837" s="32">
        <v>0</v>
      </c>
      <c r="J837" s="32">
        <v>0</v>
      </c>
      <c r="L837" s="51">
        <v>0</v>
      </c>
      <c r="M837">
        <v>0</v>
      </c>
      <c r="N837" s="51"/>
      <c r="O837" s="51"/>
    </row>
    <row r="838" spans="1:15" x14ac:dyDescent="0.5">
      <c r="A838" s="64" t="str">
        <f>IF(ISBLANK(Census!C609),(""),(INT(YEARFRAC(Census!C609,'Request Form'!$E$11,1))))</f>
        <v/>
      </c>
      <c r="B838" s="34" t="str">
        <f ca="1">IF(ISBLANK(Census!C609),(""),(INT(YEARFRAC(Census!C609,TODAY(),1))))</f>
        <v/>
      </c>
      <c r="C838" s="51" t="str">
        <v/>
      </c>
      <c r="D838" s="51"/>
      <c r="E838" s="51"/>
      <c r="F838" s="51">
        <v>0</v>
      </c>
      <c r="G838" s="32">
        <v>0</v>
      </c>
      <c r="H838" s="32">
        <v>0</v>
      </c>
      <c r="I838" s="32">
        <v>0</v>
      </c>
      <c r="J838" s="32">
        <v>0</v>
      </c>
      <c r="L838" s="51">
        <v>0</v>
      </c>
      <c r="M838">
        <v>0</v>
      </c>
      <c r="N838" s="51"/>
      <c r="O838" s="51"/>
    </row>
    <row r="839" spans="1:15" x14ac:dyDescent="0.5">
      <c r="A839" s="64" t="str">
        <f>IF(ISBLANK(Census!C610),(""),(INT(YEARFRAC(Census!C610,'Request Form'!$E$11,1))))</f>
        <v/>
      </c>
      <c r="B839" s="34" t="str">
        <f ca="1">IF(ISBLANK(Census!C610),(""),(INT(YEARFRAC(Census!C610,TODAY(),1))))</f>
        <v/>
      </c>
      <c r="C839" s="51" t="str">
        <v/>
      </c>
      <c r="D839" s="51"/>
      <c r="E839" s="51"/>
      <c r="F839" s="51">
        <v>0</v>
      </c>
      <c r="G839" s="32">
        <v>0</v>
      </c>
      <c r="H839" s="32">
        <v>0</v>
      </c>
      <c r="I839" s="32">
        <v>0</v>
      </c>
      <c r="J839" s="32">
        <v>0</v>
      </c>
      <c r="L839" s="51">
        <v>0</v>
      </c>
      <c r="M839">
        <v>0</v>
      </c>
      <c r="N839" s="51"/>
      <c r="O839" s="51"/>
    </row>
    <row r="840" spans="1:15" x14ac:dyDescent="0.5">
      <c r="A840" s="64" t="str">
        <f>IF(ISBLANK(Census!C611),(""),(INT(YEARFRAC(Census!C611,'Request Form'!$E$11,1))))</f>
        <v/>
      </c>
      <c r="B840" s="34" t="str">
        <f ca="1">IF(ISBLANK(Census!C611),(""),(INT(YEARFRAC(Census!C611,TODAY(),1))))</f>
        <v/>
      </c>
      <c r="C840" s="51" t="str">
        <v/>
      </c>
      <c r="D840" s="51"/>
      <c r="E840" s="51"/>
      <c r="F840" s="51">
        <v>0</v>
      </c>
      <c r="G840" s="32">
        <v>0</v>
      </c>
      <c r="H840" s="32">
        <v>0</v>
      </c>
      <c r="I840" s="32">
        <v>0</v>
      </c>
      <c r="J840" s="32">
        <v>0</v>
      </c>
      <c r="L840" s="51">
        <v>0</v>
      </c>
      <c r="M840">
        <v>0</v>
      </c>
      <c r="N840" s="51"/>
      <c r="O840" s="51"/>
    </row>
    <row r="841" spans="1:15" x14ac:dyDescent="0.5">
      <c r="A841" s="64" t="str">
        <f>IF(ISBLANK(Census!C612),(""),(INT(YEARFRAC(Census!C612,'Request Form'!$E$11,1))))</f>
        <v/>
      </c>
      <c r="B841" s="34" t="str">
        <f ca="1">IF(ISBLANK(Census!C612),(""),(INT(YEARFRAC(Census!C612,TODAY(),1))))</f>
        <v/>
      </c>
      <c r="C841" s="51" t="str">
        <v/>
      </c>
      <c r="D841" s="51"/>
      <c r="E841" s="51"/>
      <c r="F841" s="51">
        <v>0</v>
      </c>
      <c r="G841" s="32">
        <v>0</v>
      </c>
      <c r="H841" s="32">
        <v>0</v>
      </c>
      <c r="I841" s="32">
        <v>0</v>
      </c>
      <c r="J841" s="32">
        <v>0</v>
      </c>
      <c r="L841" s="51">
        <v>0</v>
      </c>
      <c r="M841">
        <v>0</v>
      </c>
      <c r="N841" s="51"/>
      <c r="O841" s="51"/>
    </row>
    <row r="842" spans="1:15" x14ac:dyDescent="0.5">
      <c r="A842" s="64" t="str">
        <f>IF(ISBLANK(Census!C613),(""),(INT(YEARFRAC(Census!C613,'Request Form'!$E$11,1))))</f>
        <v/>
      </c>
      <c r="B842" s="34" t="str">
        <f ca="1">IF(ISBLANK(Census!C613),(""),(INT(YEARFRAC(Census!C613,TODAY(),1))))</f>
        <v/>
      </c>
      <c r="C842" s="51" t="str">
        <v/>
      </c>
      <c r="D842" s="51"/>
      <c r="E842" s="51"/>
      <c r="F842" s="51">
        <v>0</v>
      </c>
      <c r="G842" s="32">
        <v>0</v>
      </c>
      <c r="H842" s="32">
        <v>0</v>
      </c>
      <c r="I842" s="32">
        <v>0</v>
      </c>
      <c r="J842" s="32">
        <v>0</v>
      </c>
      <c r="L842" s="51">
        <v>0</v>
      </c>
      <c r="M842">
        <v>0</v>
      </c>
      <c r="N842" s="51"/>
      <c r="O842" s="51"/>
    </row>
    <row r="843" spans="1:15" x14ac:dyDescent="0.5">
      <c r="A843" s="64" t="str">
        <f>IF(ISBLANK(Census!C614),(""),(INT(YEARFRAC(Census!C614,'Request Form'!$E$11,1))))</f>
        <v/>
      </c>
      <c r="B843" s="34" t="str">
        <f ca="1">IF(ISBLANK(Census!C614),(""),(INT(YEARFRAC(Census!C614,TODAY(),1))))</f>
        <v/>
      </c>
      <c r="C843" s="51" t="str">
        <v/>
      </c>
      <c r="D843" s="51"/>
      <c r="E843" s="51"/>
      <c r="F843" s="51">
        <v>0</v>
      </c>
      <c r="G843" s="32">
        <v>0</v>
      </c>
      <c r="H843" s="32">
        <v>0</v>
      </c>
      <c r="I843" s="32">
        <v>0</v>
      </c>
      <c r="J843" s="32">
        <v>0</v>
      </c>
      <c r="L843" s="51">
        <v>0</v>
      </c>
      <c r="M843">
        <v>0</v>
      </c>
      <c r="N843" s="51"/>
      <c r="O843" s="51"/>
    </row>
    <row r="844" spans="1:15" x14ac:dyDescent="0.5">
      <c r="A844" s="64" t="str">
        <f>IF(ISBLANK(Census!C615),(""),(INT(YEARFRAC(Census!C615,'Request Form'!$E$11,1))))</f>
        <v/>
      </c>
      <c r="B844" s="34" t="str">
        <f ca="1">IF(ISBLANK(Census!C615),(""),(INT(YEARFRAC(Census!C615,TODAY(),1))))</f>
        <v/>
      </c>
      <c r="C844" s="51" t="str">
        <v/>
      </c>
      <c r="D844" s="51"/>
      <c r="E844" s="51"/>
      <c r="F844" s="51">
        <v>0</v>
      </c>
      <c r="G844" s="32">
        <v>0</v>
      </c>
      <c r="H844" s="32">
        <v>0</v>
      </c>
      <c r="I844" s="32">
        <v>0</v>
      </c>
      <c r="J844" s="32">
        <v>0</v>
      </c>
      <c r="L844" s="51">
        <v>0</v>
      </c>
      <c r="M844">
        <v>0</v>
      </c>
      <c r="N844" s="51"/>
      <c r="O844" s="51"/>
    </row>
    <row r="845" spans="1:15" x14ac:dyDescent="0.5">
      <c r="A845" s="64" t="str">
        <f>IF(ISBLANK(Census!C616),(""),(INT(YEARFRAC(Census!C616,'Request Form'!$E$11,1))))</f>
        <v/>
      </c>
      <c r="B845" s="34" t="str">
        <f ca="1">IF(ISBLANK(Census!C616),(""),(INT(YEARFRAC(Census!C616,TODAY(),1))))</f>
        <v/>
      </c>
      <c r="C845" s="51" t="str">
        <v/>
      </c>
      <c r="D845" s="51"/>
      <c r="E845" s="51"/>
      <c r="F845" s="51">
        <v>0</v>
      </c>
      <c r="G845" s="32">
        <v>0</v>
      </c>
      <c r="H845" s="32">
        <v>0</v>
      </c>
      <c r="I845" s="32">
        <v>0</v>
      </c>
      <c r="J845" s="32">
        <v>0</v>
      </c>
      <c r="L845" s="51">
        <v>0</v>
      </c>
      <c r="M845">
        <v>0</v>
      </c>
      <c r="N845" s="51"/>
      <c r="O845" s="51"/>
    </row>
    <row r="846" spans="1:15" x14ac:dyDescent="0.5">
      <c r="A846" s="64" t="str">
        <f>IF(ISBLANK(Census!C617),(""),(INT(YEARFRAC(Census!C617,'Request Form'!$E$11,1))))</f>
        <v/>
      </c>
      <c r="B846" s="34" t="str">
        <f ca="1">IF(ISBLANK(Census!C617),(""),(INT(YEARFRAC(Census!C617,TODAY(),1))))</f>
        <v/>
      </c>
      <c r="C846" s="51" t="str">
        <v/>
      </c>
      <c r="D846" s="51"/>
      <c r="E846" s="51"/>
      <c r="F846" s="51">
        <v>0</v>
      </c>
      <c r="G846" s="32">
        <v>0</v>
      </c>
      <c r="H846" s="32">
        <v>0</v>
      </c>
      <c r="I846" s="32">
        <v>0</v>
      </c>
      <c r="J846" s="32">
        <v>0</v>
      </c>
      <c r="L846" s="51">
        <v>0</v>
      </c>
      <c r="M846">
        <v>0</v>
      </c>
      <c r="N846" s="51"/>
      <c r="O846" s="51"/>
    </row>
    <row r="847" spans="1:15" x14ac:dyDescent="0.5">
      <c r="A847" s="64" t="str">
        <f>IF(ISBLANK(Census!C618),(""),(INT(YEARFRAC(Census!C618,'Request Form'!$E$11,1))))</f>
        <v/>
      </c>
      <c r="B847" s="34" t="str">
        <f ca="1">IF(ISBLANK(Census!C618),(""),(INT(YEARFRAC(Census!C618,TODAY(),1))))</f>
        <v/>
      </c>
      <c r="C847" s="51" t="str">
        <v/>
      </c>
      <c r="D847" s="51"/>
      <c r="E847" s="51"/>
      <c r="F847" s="51">
        <v>0</v>
      </c>
      <c r="G847" s="32">
        <v>0</v>
      </c>
      <c r="H847" s="32">
        <v>0</v>
      </c>
      <c r="I847" s="32">
        <v>0</v>
      </c>
      <c r="J847" s="32">
        <v>0</v>
      </c>
      <c r="L847" s="51">
        <v>0</v>
      </c>
      <c r="M847">
        <v>0</v>
      </c>
      <c r="N847" s="51"/>
      <c r="O847" s="51"/>
    </row>
    <row r="848" spans="1:15" x14ac:dyDescent="0.5">
      <c r="A848" s="64" t="str">
        <f>IF(ISBLANK(Census!C619),(""),(INT(YEARFRAC(Census!C619,'Request Form'!$E$11,1))))</f>
        <v/>
      </c>
      <c r="B848" s="34" t="str">
        <f ca="1">IF(ISBLANK(Census!C619),(""),(INT(YEARFRAC(Census!C619,TODAY(),1))))</f>
        <v/>
      </c>
      <c r="C848" s="51" t="str">
        <v/>
      </c>
      <c r="D848" s="51"/>
      <c r="E848" s="51"/>
      <c r="F848" s="51">
        <v>0</v>
      </c>
      <c r="G848" s="32">
        <v>0</v>
      </c>
      <c r="H848" s="32">
        <v>0</v>
      </c>
      <c r="I848" s="32">
        <v>0</v>
      </c>
      <c r="J848" s="32">
        <v>0</v>
      </c>
      <c r="L848" s="51">
        <v>0</v>
      </c>
      <c r="M848">
        <v>0</v>
      </c>
      <c r="N848" s="51"/>
      <c r="O848" s="51"/>
    </row>
    <row r="849" spans="1:15" x14ac:dyDescent="0.5">
      <c r="A849" s="64" t="str">
        <f>IF(ISBLANK(Census!C620),(""),(INT(YEARFRAC(Census!C620,'Request Form'!$E$11,1))))</f>
        <v/>
      </c>
      <c r="B849" s="34" t="str">
        <f ca="1">IF(ISBLANK(Census!C620),(""),(INT(YEARFRAC(Census!C620,TODAY(),1))))</f>
        <v/>
      </c>
      <c r="C849" s="51" t="str">
        <v/>
      </c>
      <c r="D849" s="51"/>
      <c r="E849" s="51"/>
      <c r="F849" s="51">
        <v>0</v>
      </c>
      <c r="G849" s="32">
        <v>0</v>
      </c>
      <c r="H849" s="32">
        <v>0</v>
      </c>
      <c r="I849" s="32">
        <v>0</v>
      </c>
      <c r="J849" s="32">
        <v>0</v>
      </c>
      <c r="L849" s="51">
        <v>0</v>
      </c>
      <c r="M849">
        <v>0</v>
      </c>
      <c r="N849" s="51"/>
      <c r="O849" s="51"/>
    </row>
    <row r="850" spans="1:15" x14ac:dyDescent="0.5">
      <c r="A850" s="64" t="str">
        <f>IF(ISBLANK(Census!C621),(""),(INT(YEARFRAC(Census!C621,'Request Form'!$E$11,1))))</f>
        <v/>
      </c>
      <c r="B850" s="34" t="str">
        <f ca="1">IF(ISBLANK(Census!C621),(""),(INT(YEARFRAC(Census!C621,TODAY(),1))))</f>
        <v/>
      </c>
      <c r="C850" s="51" t="str">
        <v/>
      </c>
      <c r="D850" s="51"/>
      <c r="E850" s="51"/>
      <c r="F850" s="51">
        <v>0</v>
      </c>
      <c r="G850" s="32">
        <v>0</v>
      </c>
      <c r="H850" s="32">
        <v>0</v>
      </c>
      <c r="I850" s="32">
        <v>0</v>
      </c>
      <c r="J850" s="32">
        <v>0</v>
      </c>
      <c r="L850" s="51">
        <v>0</v>
      </c>
      <c r="M850">
        <v>0</v>
      </c>
      <c r="N850" s="51"/>
      <c r="O850" s="51"/>
    </row>
    <row r="851" spans="1:15" x14ac:dyDescent="0.5">
      <c r="A851" s="64" t="str">
        <f>IF(ISBLANK(Census!C622),(""),(INT(YEARFRAC(Census!C622,'Request Form'!$E$11,1))))</f>
        <v/>
      </c>
      <c r="B851" s="34" t="str">
        <f ca="1">IF(ISBLANK(Census!C622),(""),(INT(YEARFRAC(Census!C622,TODAY(),1))))</f>
        <v/>
      </c>
      <c r="C851" s="51" t="str">
        <v/>
      </c>
      <c r="D851" s="51"/>
      <c r="E851" s="51"/>
      <c r="F851" s="51">
        <v>0</v>
      </c>
      <c r="G851" s="32">
        <v>0</v>
      </c>
      <c r="H851" s="32">
        <v>0</v>
      </c>
      <c r="I851" s="32">
        <v>0</v>
      </c>
      <c r="J851" s="32">
        <v>0</v>
      </c>
      <c r="L851" s="51">
        <v>0</v>
      </c>
      <c r="M851">
        <v>0</v>
      </c>
      <c r="N851" s="51"/>
      <c r="O851" s="51"/>
    </row>
    <row r="852" spans="1:15" x14ac:dyDescent="0.5">
      <c r="A852" s="64" t="str">
        <f>IF(ISBLANK(Census!C623),(""),(INT(YEARFRAC(Census!C623,'Request Form'!$E$11,1))))</f>
        <v/>
      </c>
      <c r="B852" s="34" t="str">
        <f ca="1">IF(ISBLANK(Census!C623),(""),(INT(YEARFRAC(Census!C623,TODAY(),1))))</f>
        <v/>
      </c>
      <c r="C852" s="51" t="str">
        <v/>
      </c>
      <c r="D852" s="51"/>
      <c r="E852" s="51"/>
      <c r="F852" s="51">
        <v>0</v>
      </c>
      <c r="G852" s="32">
        <v>0</v>
      </c>
      <c r="H852" s="32">
        <v>0</v>
      </c>
      <c r="I852" s="32">
        <v>0</v>
      </c>
      <c r="J852" s="32">
        <v>0</v>
      </c>
      <c r="L852" s="51">
        <v>0</v>
      </c>
      <c r="M852">
        <v>0</v>
      </c>
      <c r="N852" s="51"/>
      <c r="O852" s="51"/>
    </row>
    <row r="853" spans="1:15" x14ac:dyDescent="0.5">
      <c r="A853" s="64" t="str">
        <f>IF(ISBLANK(Census!C624),(""),(INT(YEARFRAC(Census!C624,'Request Form'!$E$11,1))))</f>
        <v/>
      </c>
      <c r="B853" s="34" t="str">
        <f ca="1">IF(ISBLANK(Census!C624),(""),(INT(YEARFRAC(Census!C624,TODAY(),1))))</f>
        <v/>
      </c>
      <c r="C853" s="51" t="str">
        <v/>
      </c>
      <c r="D853" s="51"/>
      <c r="E853" s="51"/>
      <c r="F853" s="51">
        <v>0</v>
      </c>
      <c r="G853" s="32">
        <v>0</v>
      </c>
      <c r="H853" s="32">
        <v>0</v>
      </c>
      <c r="I853" s="32">
        <v>0</v>
      </c>
      <c r="J853" s="32">
        <v>0</v>
      </c>
      <c r="L853" s="51">
        <v>0</v>
      </c>
      <c r="M853">
        <v>0</v>
      </c>
      <c r="N853" s="51"/>
      <c r="O853" s="51"/>
    </row>
    <row r="854" spans="1:15" x14ac:dyDescent="0.5">
      <c r="A854" s="64" t="str">
        <f>IF(ISBLANK(Census!C625),(""),(INT(YEARFRAC(Census!C625,'Request Form'!$E$11,1))))</f>
        <v/>
      </c>
      <c r="B854" s="34" t="str">
        <f ca="1">IF(ISBLANK(Census!C625),(""),(INT(YEARFRAC(Census!C625,TODAY(),1))))</f>
        <v/>
      </c>
      <c r="C854" s="51" t="str">
        <v/>
      </c>
      <c r="D854" s="51"/>
      <c r="E854" s="51"/>
      <c r="F854" s="51">
        <v>0</v>
      </c>
      <c r="G854" s="32">
        <v>0</v>
      </c>
      <c r="H854" s="32">
        <v>0</v>
      </c>
      <c r="I854" s="32">
        <v>0</v>
      </c>
      <c r="J854" s="32">
        <v>0</v>
      </c>
      <c r="L854" s="51">
        <v>0</v>
      </c>
      <c r="M854">
        <v>0</v>
      </c>
      <c r="N854" s="51"/>
      <c r="O854" s="51"/>
    </row>
    <row r="855" spans="1:15" x14ac:dyDescent="0.5">
      <c r="A855" s="64" t="str">
        <f>IF(ISBLANK(Census!C626),(""),(INT(YEARFRAC(Census!C626,'Request Form'!$E$11,1))))</f>
        <v/>
      </c>
      <c r="B855" s="34" t="str">
        <f ca="1">IF(ISBLANK(Census!C626),(""),(INT(YEARFRAC(Census!C626,TODAY(),1))))</f>
        <v/>
      </c>
      <c r="C855" s="51" t="str">
        <v/>
      </c>
      <c r="D855" s="51"/>
      <c r="E855" s="51"/>
      <c r="F855" s="51">
        <v>0</v>
      </c>
      <c r="G855" s="32">
        <v>0</v>
      </c>
      <c r="H855" s="32">
        <v>0</v>
      </c>
      <c r="I855" s="32">
        <v>0</v>
      </c>
      <c r="J855" s="32">
        <v>0</v>
      </c>
      <c r="L855" s="51">
        <v>0</v>
      </c>
      <c r="M855">
        <v>0</v>
      </c>
      <c r="N855" s="51"/>
      <c r="O855" s="51"/>
    </row>
    <row r="856" spans="1:15" x14ac:dyDescent="0.5">
      <c r="A856" s="64" t="str">
        <f>IF(ISBLANK(Census!C627),(""),(INT(YEARFRAC(Census!C627,'Request Form'!$E$11,1))))</f>
        <v/>
      </c>
      <c r="B856" s="34" t="str">
        <f ca="1">IF(ISBLANK(Census!C627),(""),(INT(YEARFRAC(Census!C627,TODAY(),1))))</f>
        <v/>
      </c>
      <c r="C856" s="51" t="str">
        <v/>
      </c>
      <c r="D856" s="51"/>
      <c r="E856" s="51"/>
      <c r="F856" s="51">
        <v>0</v>
      </c>
      <c r="G856" s="32">
        <v>0</v>
      </c>
      <c r="H856" s="32">
        <v>0</v>
      </c>
      <c r="I856" s="32">
        <v>0</v>
      </c>
      <c r="J856" s="32">
        <v>0</v>
      </c>
      <c r="L856" s="51">
        <v>0</v>
      </c>
      <c r="M856">
        <v>0</v>
      </c>
      <c r="N856" s="51"/>
      <c r="O856" s="51"/>
    </row>
    <row r="857" spans="1:15" x14ac:dyDescent="0.5">
      <c r="A857" s="64" t="str">
        <f>IF(ISBLANK(Census!C628),(""),(INT(YEARFRAC(Census!C628,'Request Form'!$E$11,1))))</f>
        <v/>
      </c>
      <c r="B857" s="34" t="str">
        <f ca="1">IF(ISBLANK(Census!C628),(""),(INT(YEARFRAC(Census!C628,TODAY(),1))))</f>
        <v/>
      </c>
      <c r="C857" s="51" t="str">
        <v/>
      </c>
      <c r="D857" s="51"/>
      <c r="E857" s="51"/>
      <c r="F857" s="51">
        <v>0</v>
      </c>
      <c r="G857" s="32">
        <v>0</v>
      </c>
      <c r="H857" s="32">
        <v>0</v>
      </c>
      <c r="I857" s="32">
        <v>0</v>
      </c>
      <c r="J857" s="32">
        <v>0</v>
      </c>
      <c r="L857" s="51">
        <v>0</v>
      </c>
      <c r="M857">
        <v>0</v>
      </c>
      <c r="N857" s="51"/>
      <c r="O857" s="51"/>
    </row>
    <row r="858" spans="1:15" x14ac:dyDescent="0.5">
      <c r="A858" s="64" t="str">
        <f>IF(ISBLANK(Census!C629),(""),(INT(YEARFRAC(Census!C629,'Request Form'!$E$11,1))))</f>
        <v/>
      </c>
      <c r="B858" s="34" t="str">
        <f ca="1">IF(ISBLANK(Census!C629),(""),(INT(YEARFRAC(Census!C629,TODAY(),1))))</f>
        <v/>
      </c>
      <c r="C858" s="51" t="str">
        <v/>
      </c>
      <c r="D858" s="51"/>
      <c r="E858" s="51"/>
      <c r="F858" s="51">
        <v>0</v>
      </c>
      <c r="G858" s="32">
        <v>0</v>
      </c>
      <c r="H858" s="32">
        <v>0</v>
      </c>
      <c r="I858" s="32">
        <v>0</v>
      </c>
      <c r="J858" s="32">
        <v>0</v>
      </c>
      <c r="L858" s="51">
        <v>0</v>
      </c>
      <c r="M858">
        <v>0</v>
      </c>
      <c r="N858" s="51"/>
      <c r="O858" s="51"/>
    </row>
    <row r="859" spans="1:15" x14ac:dyDescent="0.5">
      <c r="A859" s="64" t="str">
        <f>IF(ISBLANK(Census!C630),(""),(INT(YEARFRAC(Census!C630,'Request Form'!$E$11,1))))</f>
        <v/>
      </c>
      <c r="B859" s="34" t="str">
        <f ca="1">IF(ISBLANK(Census!C630),(""),(INT(YEARFRAC(Census!C630,TODAY(),1))))</f>
        <v/>
      </c>
      <c r="C859" s="51" t="str">
        <v/>
      </c>
      <c r="D859" s="51"/>
      <c r="E859" s="51"/>
      <c r="F859" s="51">
        <v>0</v>
      </c>
      <c r="G859" s="32">
        <v>0</v>
      </c>
      <c r="H859" s="32">
        <v>0</v>
      </c>
      <c r="I859" s="32">
        <v>0</v>
      </c>
      <c r="J859" s="32">
        <v>0</v>
      </c>
      <c r="L859" s="51">
        <v>0</v>
      </c>
      <c r="M859">
        <v>0</v>
      </c>
      <c r="N859" s="51"/>
      <c r="O859" s="51"/>
    </row>
    <row r="860" spans="1:15" x14ac:dyDescent="0.5">
      <c r="A860" s="64" t="str">
        <f>IF(ISBLANK(Census!C631),(""),(INT(YEARFRAC(Census!C631,'Request Form'!$E$11,1))))</f>
        <v/>
      </c>
      <c r="B860" s="34" t="str">
        <f ca="1">IF(ISBLANK(Census!C631),(""),(INT(YEARFRAC(Census!C631,TODAY(),1))))</f>
        <v/>
      </c>
      <c r="C860" s="51" t="str">
        <v/>
      </c>
      <c r="D860" s="51"/>
      <c r="E860" s="51"/>
      <c r="F860" s="51">
        <v>0</v>
      </c>
      <c r="G860" s="32">
        <v>0</v>
      </c>
      <c r="H860" s="32">
        <v>0</v>
      </c>
      <c r="I860" s="32">
        <v>0</v>
      </c>
      <c r="J860" s="32">
        <v>0</v>
      </c>
      <c r="L860" s="51">
        <v>0</v>
      </c>
      <c r="M860">
        <v>0</v>
      </c>
      <c r="N860" s="51"/>
      <c r="O860" s="51"/>
    </row>
    <row r="861" spans="1:15" x14ac:dyDescent="0.5">
      <c r="A861" s="64" t="str">
        <f>IF(ISBLANK(Census!C632),(""),(INT(YEARFRAC(Census!C632,'Request Form'!$E$11,1))))</f>
        <v/>
      </c>
      <c r="B861" s="34" t="str">
        <f ca="1">IF(ISBLANK(Census!C632),(""),(INT(YEARFRAC(Census!C632,TODAY(),1))))</f>
        <v/>
      </c>
      <c r="C861" s="51" t="str">
        <v/>
      </c>
      <c r="D861" s="51"/>
      <c r="E861" s="51"/>
      <c r="F861" s="51">
        <v>0</v>
      </c>
      <c r="G861" s="32">
        <v>0</v>
      </c>
      <c r="H861" s="32">
        <v>0</v>
      </c>
      <c r="I861" s="32">
        <v>0</v>
      </c>
      <c r="J861" s="32">
        <v>0</v>
      </c>
      <c r="L861" s="51">
        <v>0</v>
      </c>
      <c r="M861">
        <v>0</v>
      </c>
      <c r="N861" s="51"/>
      <c r="O861" s="51"/>
    </row>
    <row r="862" spans="1:15" x14ac:dyDescent="0.5">
      <c r="A862" s="64" t="str">
        <f>IF(ISBLANK(Census!C633),(""),(INT(YEARFRAC(Census!C633,'Request Form'!$E$11,1))))</f>
        <v/>
      </c>
      <c r="B862" s="34" t="str">
        <f ca="1">IF(ISBLANK(Census!C633),(""),(INT(YEARFRAC(Census!C633,TODAY(),1))))</f>
        <v/>
      </c>
      <c r="C862" s="51" t="str">
        <v/>
      </c>
      <c r="D862" s="51"/>
      <c r="E862" s="51"/>
      <c r="F862" s="51">
        <v>0</v>
      </c>
      <c r="G862" s="32">
        <v>0</v>
      </c>
      <c r="H862" s="32">
        <v>0</v>
      </c>
      <c r="I862" s="32">
        <v>0</v>
      </c>
      <c r="J862" s="32">
        <v>0</v>
      </c>
      <c r="L862" s="51">
        <v>0</v>
      </c>
      <c r="M862">
        <v>0</v>
      </c>
      <c r="N862" s="51"/>
      <c r="O862" s="51"/>
    </row>
    <row r="863" spans="1:15" x14ac:dyDescent="0.5">
      <c r="A863" s="64" t="str">
        <f>IF(ISBLANK(Census!C634),(""),(INT(YEARFRAC(Census!C634,'Request Form'!$E$11,1))))</f>
        <v/>
      </c>
      <c r="B863" s="34" t="str">
        <f ca="1">IF(ISBLANK(Census!C634),(""),(INT(YEARFRAC(Census!C634,TODAY(),1))))</f>
        <v/>
      </c>
      <c r="C863" s="51" t="str">
        <v/>
      </c>
      <c r="D863" s="51"/>
      <c r="E863" s="51"/>
      <c r="F863" s="51">
        <v>0</v>
      </c>
      <c r="G863" s="32">
        <v>0</v>
      </c>
      <c r="H863" s="32">
        <v>0</v>
      </c>
      <c r="I863" s="32">
        <v>0</v>
      </c>
      <c r="J863" s="32">
        <v>0</v>
      </c>
      <c r="L863" s="51">
        <v>0</v>
      </c>
      <c r="M863">
        <v>0</v>
      </c>
      <c r="N863" s="51"/>
      <c r="O863" s="51"/>
    </row>
    <row r="864" spans="1:15" x14ac:dyDescent="0.5">
      <c r="A864" s="64" t="str">
        <f>IF(ISBLANK(Census!C635),(""),(INT(YEARFRAC(Census!C635,'Request Form'!$E$11,1))))</f>
        <v/>
      </c>
      <c r="B864" s="34" t="str">
        <f ca="1">IF(ISBLANK(Census!C635),(""),(INT(YEARFRAC(Census!C635,TODAY(),1))))</f>
        <v/>
      </c>
      <c r="C864" s="51" t="str">
        <v/>
      </c>
      <c r="D864" s="51"/>
      <c r="E864" s="51"/>
      <c r="F864" s="51">
        <v>0</v>
      </c>
      <c r="G864" s="32">
        <v>0</v>
      </c>
      <c r="H864" s="32">
        <v>0</v>
      </c>
      <c r="I864" s="32">
        <v>0</v>
      </c>
      <c r="J864" s="32">
        <v>0</v>
      </c>
      <c r="L864" s="51">
        <v>0</v>
      </c>
      <c r="M864">
        <v>0</v>
      </c>
      <c r="N864" s="51"/>
      <c r="O864" s="51"/>
    </row>
    <row r="865" spans="1:15" x14ac:dyDescent="0.5">
      <c r="A865" s="64" t="str">
        <f>IF(ISBLANK(Census!C636),(""),(INT(YEARFRAC(Census!C636,'Request Form'!$E$11,1))))</f>
        <v/>
      </c>
      <c r="B865" s="34" t="str">
        <f ca="1">IF(ISBLANK(Census!C636),(""),(INT(YEARFRAC(Census!C636,TODAY(),1))))</f>
        <v/>
      </c>
      <c r="C865" s="51" t="str">
        <v/>
      </c>
      <c r="D865" s="51"/>
      <c r="E865" s="51"/>
      <c r="F865" s="51">
        <v>0</v>
      </c>
      <c r="G865" s="32">
        <v>0</v>
      </c>
      <c r="H865" s="32">
        <v>0</v>
      </c>
      <c r="I865" s="32">
        <v>0</v>
      </c>
      <c r="J865" s="32">
        <v>0</v>
      </c>
      <c r="L865" s="51">
        <v>0</v>
      </c>
      <c r="M865">
        <v>0</v>
      </c>
      <c r="N865" s="51"/>
      <c r="O865" s="51"/>
    </row>
    <row r="866" spans="1:15" x14ac:dyDescent="0.5">
      <c r="A866" s="64" t="str">
        <f>IF(ISBLANK(Census!C637),(""),(INT(YEARFRAC(Census!C637,'Request Form'!$E$11,1))))</f>
        <v/>
      </c>
      <c r="B866" s="34" t="str">
        <f ca="1">IF(ISBLANK(Census!C637),(""),(INT(YEARFRAC(Census!C637,TODAY(),1))))</f>
        <v/>
      </c>
      <c r="C866" s="51" t="str">
        <v/>
      </c>
      <c r="D866" s="51"/>
      <c r="E866" s="51"/>
      <c r="F866" s="51">
        <v>0</v>
      </c>
      <c r="G866" s="32">
        <v>0</v>
      </c>
      <c r="H866" s="32">
        <v>0</v>
      </c>
      <c r="I866" s="32">
        <v>0</v>
      </c>
      <c r="J866" s="32">
        <v>0</v>
      </c>
      <c r="L866" s="51">
        <v>0</v>
      </c>
      <c r="M866">
        <v>0</v>
      </c>
      <c r="N866" s="51"/>
      <c r="O866" s="51"/>
    </row>
    <row r="867" spans="1:15" x14ac:dyDescent="0.5">
      <c r="A867" s="64" t="str">
        <f>IF(ISBLANK(Census!C638),(""),(INT(YEARFRAC(Census!C638,'Request Form'!$E$11,1))))</f>
        <v/>
      </c>
      <c r="B867" s="34" t="str">
        <f ca="1">IF(ISBLANK(Census!C638),(""),(INT(YEARFRAC(Census!C638,TODAY(),1))))</f>
        <v/>
      </c>
      <c r="C867" s="51" t="str">
        <v/>
      </c>
      <c r="D867" s="51"/>
      <c r="E867" s="51"/>
      <c r="F867" s="51">
        <v>0</v>
      </c>
      <c r="G867" s="32">
        <v>0</v>
      </c>
      <c r="H867" s="32">
        <v>0</v>
      </c>
      <c r="I867" s="32">
        <v>0</v>
      </c>
      <c r="J867" s="32">
        <v>0</v>
      </c>
      <c r="L867" s="51">
        <v>0</v>
      </c>
      <c r="M867">
        <v>0</v>
      </c>
      <c r="N867" s="51"/>
      <c r="O867" s="51"/>
    </row>
    <row r="868" spans="1:15" x14ac:dyDescent="0.5">
      <c r="A868" s="64" t="str">
        <f>IF(ISBLANK(Census!C639),(""),(INT(YEARFRAC(Census!C639,'Request Form'!$E$11,1))))</f>
        <v/>
      </c>
      <c r="B868" s="34" t="str">
        <f ca="1">IF(ISBLANK(Census!C639),(""),(INT(YEARFRAC(Census!C639,TODAY(),1))))</f>
        <v/>
      </c>
      <c r="C868" s="51" t="str">
        <v/>
      </c>
      <c r="D868" s="51"/>
      <c r="E868" s="51"/>
      <c r="F868" s="51">
        <v>0</v>
      </c>
      <c r="G868" s="32">
        <v>0</v>
      </c>
      <c r="H868" s="32">
        <v>0</v>
      </c>
      <c r="I868" s="32">
        <v>0</v>
      </c>
      <c r="J868" s="32">
        <v>0</v>
      </c>
      <c r="L868" s="51">
        <v>0</v>
      </c>
      <c r="M868">
        <v>0</v>
      </c>
      <c r="N868" s="51"/>
      <c r="O868" s="51"/>
    </row>
    <row r="869" spans="1:15" x14ac:dyDescent="0.5">
      <c r="A869" s="64" t="str">
        <f>IF(ISBLANK(Census!C640),(""),(INT(YEARFRAC(Census!C640,'Request Form'!$E$11,1))))</f>
        <v/>
      </c>
      <c r="B869" s="34" t="str">
        <f ca="1">IF(ISBLANK(Census!C640),(""),(INT(YEARFRAC(Census!C640,TODAY(),1))))</f>
        <v/>
      </c>
      <c r="C869" s="51" t="str">
        <v/>
      </c>
      <c r="D869" s="51"/>
      <c r="E869" s="51"/>
      <c r="F869" s="51">
        <v>0</v>
      </c>
      <c r="G869" s="32">
        <v>0</v>
      </c>
      <c r="H869" s="32">
        <v>0</v>
      </c>
      <c r="I869" s="32">
        <v>0</v>
      </c>
      <c r="J869" s="32">
        <v>0</v>
      </c>
      <c r="L869" s="51">
        <v>0</v>
      </c>
      <c r="M869">
        <v>0</v>
      </c>
      <c r="N869" s="51"/>
      <c r="O869" s="51"/>
    </row>
    <row r="870" spans="1:15" x14ac:dyDescent="0.5">
      <c r="A870" s="64" t="str">
        <f>IF(ISBLANK(Census!C641),(""),(INT(YEARFRAC(Census!C641,'Request Form'!$E$11,1))))</f>
        <v/>
      </c>
      <c r="B870" s="34" t="str">
        <f ca="1">IF(ISBLANK(Census!C641),(""),(INT(YEARFRAC(Census!C641,TODAY(),1))))</f>
        <v/>
      </c>
      <c r="C870" s="51" t="str">
        <v/>
      </c>
      <c r="D870" s="51"/>
      <c r="E870" s="51"/>
      <c r="F870" s="51">
        <v>0</v>
      </c>
      <c r="G870" s="32">
        <v>0</v>
      </c>
      <c r="H870" s="32">
        <v>0</v>
      </c>
      <c r="I870" s="32">
        <v>0</v>
      </c>
      <c r="J870" s="32">
        <v>0</v>
      </c>
      <c r="L870" s="51">
        <v>0</v>
      </c>
      <c r="M870">
        <v>0</v>
      </c>
      <c r="N870" s="51"/>
      <c r="O870" s="51"/>
    </row>
    <row r="871" spans="1:15" x14ac:dyDescent="0.5">
      <c r="A871" s="64" t="str">
        <f>IF(ISBLANK(Census!C642),(""),(INT(YEARFRAC(Census!C642,'Request Form'!$E$11,1))))</f>
        <v/>
      </c>
      <c r="B871" s="34" t="str">
        <f ca="1">IF(ISBLANK(Census!C642),(""),(INT(YEARFRAC(Census!C642,TODAY(),1))))</f>
        <v/>
      </c>
      <c r="C871" s="51" t="str">
        <v/>
      </c>
      <c r="D871" s="51"/>
      <c r="E871" s="51"/>
      <c r="F871" s="51">
        <v>0</v>
      </c>
      <c r="G871" s="32">
        <v>0</v>
      </c>
      <c r="H871" s="32">
        <v>0</v>
      </c>
      <c r="I871" s="32">
        <v>0</v>
      </c>
      <c r="J871" s="32">
        <v>0</v>
      </c>
      <c r="L871" s="51">
        <v>0</v>
      </c>
      <c r="M871">
        <v>0</v>
      </c>
      <c r="N871" s="51"/>
      <c r="O871" s="51"/>
    </row>
    <row r="872" spans="1:15" x14ac:dyDescent="0.5">
      <c r="A872" s="64" t="str">
        <f>IF(ISBLANK(Census!C643),(""),(INT(YEARFRAC(Census!C643,'Request Form'!$E$11,1))))</f>
        <v/>
      </c>
      <c r="B872" s="34" t="str">
        <f ca="1">IF(ISBLANK(Census!C643),(""),(INT(YEARFRAC(Census!C643,TODAY(),1))))</f>
        <v/>
      </c>
      <c r="C872" s="51" t="str">
        <v/>
      </c>
      <c r="D872" s="51"/>
      <c r="E872" s="51"/>
      <c r="F872" s="51">
        <v>0</v>
      </c>
      <c r="G872" s="32">
        <v>0</v>
      </c>
      <c r="H872" s="32">
        <v>0</v>
      </c>
      <c r="I872" s="32">
        <v>0</v>
      </c>
      <c r="J872" s="32">
        <v>0</v>
      </c>
      <c r="L872" s="51">
        <v>0</v>
      </c>
      <c r="M872">
        <v>0</v>
      </c>
      <c r="N872" s="51"/>
      <c r="O872" s="51"/>
    </row>
    <row r="873" spans="1:15" x14ac:dyDescent="0.5">
      <c r="A873" s="64" t="str">
        <f>IF(ISBLANK(Census!C644),(""),(INT(YEARFRAC(Census!C644,'Request Form'!$E$11,1))))</f>
        <v/>
      </c>
      <c r="B873" s="34" t="str">
        <f ca="1">IF(ISBLANK(Census!C644),(""),(INT(YEARFRAC(Census!C644,TODAY(),1))))</f>
        <v/>
      </c>
      <c r="C873" s="51" t="str">
        <v/>
      </c>
      <c r="D873" s="51"/>
      <c r="E873" s="51"/>
      <c r="F873" s="51">
        <v>0</v>
      </c>
      <c r="G873" s="32">
        <v>0</v>
      </c>
      <c r="H873" s="32">
        <v>0</v>
      </c>
      <c r="I873" s="32">
        <v>0</v>
      </c>
      <c r="J873" s="32">
        <v>0</v>
      </c>
      <c r="L873" s="51">
        <v>0</v>
      </c>
      <c r="M873">
        <v>0</v>
      </c>
      <c r="N873" s="51"/>
      <c r="O873" s="51"/>
    </row>
    <row r="874" spans="1:15" x14ac:dyDescent="0.5">
      <c r="A874" s="64" t="str">
        <f>IF(ISBLANK(Census!C645),(""),(INT(YEARFRAC(Census!C645,'Request Form'!$E$11,1))))</f>
        <v/>
      </c>
      <c r="B874" s="34" t="str">
        <f ca="1">IF(ISBLANK(Census!C645),(""),(INT(YEARFRAC(Census!C645,TODAY(),1))))</f>
        <v/>
      </c>
      <c r="C874" s="51" t="str">
        <v/>
      </c>
      <c r="D874" s="51"/>
      <c r="E874" s="51"/>
      <c r="F874" s="51">
        <v>0</v>
      </c>
      <c r="G874" s="32">
        <v>0</v>
      </c>
      <c r="H874" s="32">
        <v>0</v>
      </c>
      <c r="I874" s="32">
        <v>0</v>
      </c>
      <c r="J874" s="32">
        <v>0</v>
      </c>
      <c r="L874" s="51">
        <v>0</v>
      </c>
      <c r="M874">
        <v>0</v>
      </c>
      <c r="N874" s="51"/>
      <c r="O874" s="51"/>
    </row>
    <row r="875" spans="1:15" x14ac:dyDescent="0.5">
      <c r="A875" s="64" t="str">
        <f>IF(ISBLANK(Census!C646),(""),(INT(YEARFRAC(Census!C646,'Request Form'!$E$11,1))))</f>
        <v/>
      </c>
      <c r="B875" s="34" t="str">
        <f ca="1">IF(ISBLANK(Census!C646),(""),(INT(YEARFRAC(Census!C646,TODAY(),1))))</f>
        <v/>
      </c>
      <c r="C875" s="51" t="str">
        <v/>
      </c>
      <c r="D875" s="51"/>
      <c r="E875" s="51"/>
      <c r="F875" s="51">
        <v>0</v>
      </c>
      <c r="G875" s="32">
        <v>0</v>
      </c>
      <c r="H875" s="32">
        <v>0</v>
      </c>
      <c r="I875" s="32">
        <v>0</v>
      </c>
      <c r="J875" s="32">
        <v>0</v>
      </c>
      <c r="L875" s="51">
        <v>0</v>
      </c>
      <c r="M875">
        <v>0</v>
      </c>
      <c r="N875" s="51"/>
      <c r="O875" s="51"/>
    </row>
    <row r="876" spans="1:15" x14ac:dyDescent="0.5">
      <c r="A876" s="64" t="str">
        <f>IF(ISBLANK(Census!C647),(""),(INT(YEARFRAC(Census!C647,'Request Form'!$E$11,1))))</f>
        <v/>
      </c>
      <c r="B876" s="34" t="str">
        <f ca="1">IF(ISBLANK(Census!C647),(""),(INT(YEARFRAC(Census!C647,TODAY(),1))))</f>
        <v/>
      </c>
      <c r="C876" s="51" t="str">
        <v/>
      </c>
      <c r="D876" s="51"/>
      <c r="E876" s="51"/>
      <c r="F876" s="51">
        <v>0</v>
      </c>
      <c r="G876" s="32">
        <v>0</v>
      </c>
      <c r="H876" s="32">
        <v>0</v>
      </c>
      <c r="I876" s="32">
        <v>0</v>
      </c>
      <c r="J876" s="32">
        <v>0</v>
      </c>
      <c r="L876" s="51">
        <v>0</v>
      </c>
      <c r="M876">
        <v>0</v>
      </c>
      <c r="N876" s="51"/>
      <c r="O876" s="51"/>
    </row>
    <row r="877" spans="1:15" x14ac:dyDescent="0.5">
      <c r="A877" s="64" t="str">
        <f>IF(ISBLANK(Census!C648),(""),(INT(YEARFRAC(Census!C648,'Request Form'!$E$11,1))))</f>
        <v/>
      </c>
      <c r="B877" s="34" t="str">
        <f ca="1">IF(ISBLANK(Census!C648),(""),(INT(YEARFRAC(Census!C648,TODAY(),1))))</f>
        <v/>
      </c>
      <c r="C877" s="51" t="str">
        <v/>
      </c>
      <c r="D877" s="51"/>
      <c r="E877" s="51"/>
      <c r="F877" s="51">
        <v>0</v>
      </c>
      <c r="G877" s="32">
        <v>0</v>
      </c>
      <c r="H877" s="32">
        <v>0</v>
      </c>
      <c r="I877" s="32">
        <v>0</v>
      </c>
      <c r="J877" s="32">
        <v>0</v>
      </c>
      <c r="L877" s="51">
        <v>0</v>
      </c>
      <c r="M877">
        <v>0</v>
      </c>
      <c r="N877" s="51"/>
      <c r="O877" s="51"/>
    </row>
    <row r="878" spans="1:15" x14ac:dyDescent="0.5">
      <c r="A878" s="64" t="str">
        <f>IF(ISBLANK(Census!C649),(""),(INT(YEARFRAC(Census!C649,'Request Form'!$E$11,1))))</f>
        <v/>
      </c>
      <c r="B878" s="34" t="str">
        <f ca="1">IF(ISBLANK(Census!C649),(""),(INT(YEARFRAC(Census!C649,TODAY(),1))))</f>
        <v/>
      </c>
      <c r="C878" s="51" t="str">
        <v/>
      </c>
      <c r="D878" s="51"/>
      <c r="E878" s="51"/>
      <c r="F878" s="51">
        <v>0</v>
      </c>
      <c r="G878" s="32">
        <v>0</v>
      </c>
      <c r="H878" s="32">
        <v>0</v>
      </c>
      <c r="I878" s="32">
        <v>0</v>
      </c>
      <c r="J878" s="32">
        <v>0</v>
      </c>
      <c r="L878" s="51">
        <v>0</v>
      </c>
      <c r="M878">
        <v>0</v>
      </c>
      <c r="N878" s="51"/>
      <c r="O878" s="51"/>
    </row>
    <row r="879" spans="1:15" x14ac:dyDescent="0.5">
      <c r="A879" s="64" t="str">
        <f>IF(ISBLANK(Census!C650),(""),(INT(YEARFRAC(Census!C650,'Request Form'!$E$11,1))))</f>
        <v/>
      </c>
      <c r="B879" s="34" t="str">
        <f ca="1">IF(ISBLANK(Census!C650),(""),(INT(YEARFRAC(Census!C650,TODAY(),1))))</f>
        <v/>
      </c>
      <c r="C879" s="51" t="str">
        <v/>
      </c>
      <c r="D879" s="51"/>
      <c r="E879" s="51"/>
      <c r="F879" s="51">
        <v>0</v>
      </c>
      <c r="G879" s="32">
        <v>0</v>
      </c>
      <c r="H879" s="32">
        <v>0</v>
      </c>
      <c r="I879" s="32">
        <v>0</v>
      </c>
      <c r="J879" s="32">
        <v>0</v>
      </c>
      <c r="L879" s="51">
        <v>0</v>
      </c>
      <c r="M879">
        <v>0</v>
      </c>
      <c r="N879" s="51"/>
      <c r="O879" s="51"/>
    </row>
    <row r="880" spans="1:15" x14ac:dyDescent="0.5">
      <c r="A880" s="64" t="str">
        <f>IF(ISBLANK(Census!C651),(""),(INT(YEARFRAC(Census!C651,'Request Form'!$E$11,1))))</f>
        <v/>
      </c>
      <c r="B880" s="34" t="str">
        <f ca="1">IF(ISBLANK(Census!C651),(""),(INT(YEARFRAC(Census!C651,TODAY(),1))))</f>
        <v/>
      </c>
      <c r="C880" s="51" t="str">
        <v/>
      </c>
      <c r="D880" s="51"/>
      <c r="E880" s="51"/>
      <c r="F880" s="51">
        <v>0</v>
      </c>
      <c r="G880" s="32">
        <v>0</v>
      </c>
      <c r="H880" s="32">
        <v>0</v>
      </c>
      <c r="I880" s="32">
        <v>0</v>
      </c>
      <c r="J880" s="32">
        <v>0</v>
      </c>
      <c r="L880" s="51">
        <v>0</v>
      </c>
      <c r="M880">
        <v>0</v>
      </c>
      <c r="N880" s="51"/>
      <c r="O880" s="51"/>
    </row>
    <row r="881" spans="1:15" x14ac:dyDescent="0.5">
      <c r="A881" s="64" t="str">
        <f>IF(ISBLANK(Census!C652),(""),(INT(YEARFRAC(Census!C652,'Request Form'!$E$11,1))))</f>
        <v/>
      </c>
      <c r="B881" s="34" t="str">
        <f ca="1">IF(ISBLANK(Census!C652),(""),(INT(YEARFRAC(Census!C652,TODAY(),1))))</f>
        <v/>
      </c>
      <c r="C881" s="51" t="str">
        <v/>
      </c>
      <c r="D881" s="51"/>
      <c r="E881" s="51"/>
      <c r="F881" s="51">
        <v>0</v>
      </c>
      <c r="G881" s="32">
        <v>0</v>
      </c>
      <c r="H881" s="32">
        <v>0</v>
      </c>
      <c r="I881" s="32">
        <v>0</v>
      </c>
      <c r="J881" s="32">
        <v>0</v>
      </c>
      <c r="L881" s="51">
        <v>0</v>
      </c>
      <c r="M881">
        <v>0</v>
      </c>
      <c r="N881" s="51"/>
      <c r="O881" s="51"/>
    </row>
    <row r="882" spans="1:15" x14ac:dyDescent="0.5">
      <c r="A882" s="64" t="str">
        <f>IF(ISBLANK(Census!C653),(""),(INT(YEARFRAC(Census!C653,'Request Form'!$E$11,1))))</f>
        <v/>
      </c>
      <c r="B882" s="34" t="str">
        <f ca="1">IF(ISBLANK(Census!C653),(""),(INT(YEARFRAC(Census!C653,TODAY(),1))))</f>
        <v/>
      </c>
      <c r="C882" s="51" t="str">
        <v/>
      </c>
      <c r="D882" s="51"/>
      <c r="E882" s="51"/>
      <c r="F882" s="51">
        <v>0</v>
      </c>
      <c r="G882" s="32">
        <v>0</v>
      </c>
      <c r="H882" s="32">
        <v>0</v>
      </c>
      <c r="I882" s="32">
        <v>0</v>
      </c>
      <c r="J882" s="32">
        <v>0</v>
      </c>
      <c r="L882" s="51">
        <v>0</v>
      </c>
      <c r="M882">
        <v>0</v>
      </c>
      <c r="N882" s="51"/>
      <c r="O882" s="51"/>
    </row>
    <row r="883" spans="1:15" x14ac:dyDescent="0.5">
      <c r="A883" s="64" t="str">
        <f>IF(ISBLANK(Census!C654),(""),(INT(YEARFRAC(Census!C654,'Request Form'!$E$11,1))))</f>
        <v/>
      </c>
      <c r="B883" s="34" t="str">
        <f ca="1">IF(ISBLANK(Census!C654),(""),(INT(YEARFRAC(Census!C654,TODAY(),1))))</f>
        <v/>
      </c>
      <c r="C883" s="51" t="str">
        <v/>
      </c>
      <c r="D883" s="51"/>
      <c r="E883" s="51"/>
      <c r="F883" s="51">
        <v>0</v>
      </c>
      <c r="G883" s="32">
        <v>0</v>
      </c>
      <c r="H883" s="32">
        <v>0</v>
      </c>
      <c r="I883" s="32">
        <v>0</v>
      </c>
      <c r="J883" s="32">
        <v>0</v>
      </c>
      <c r="L883" s="51">
        <v>0</v>
      </c>
      <c r="M883">
        <v>0</v>
      </c>
      <c r="N883" s="51"/>
      <c r="O883" s="51"/>
    </row>
    <row r="884" spans="1:15" x14ac:dyDescent="0.5">
      <c r="A884" s="64" t="str">
        <f>IF(ISBLANK(Census!C655),(""),(INT(YEARFRAC(Census!C655,'Request Form'!$E$11,1))))</f>
        <v/>
      </c>
      <c r="B884" s="34" t="str">
        <f ca="1">IF(ISBLANK(Census!C655),(""),(INT(YEARFRAC(Census!C655,TODAY(),1))))</f>
        <v/>
      </c>
      <c r="C884" s="51" t="str">
        <v/>
      </c>
      <c r="D884" s="51"/>
      <c r="E884" s="51"/>
      <c r="F884" s="51">
        <v>0</v>
      </c>
      <c r="G884" s="32">
        <v>0</v>
      </c>
      <c r="H884" s="32">
        <v>0</v>
      </c>
      <c r="I884" s="32">
        <v>0</v>
      </c>
      <c r="J884" s="32">
        <v>0</v>
      </c>
      <c r="L884" s="51">
        <v>0</v>
      </c>
      <c r="M884">
        <v>0</v>
      </c>
      <c r="N884" s="51"/>
      <c r="O884" s="51"/>
    </row>
    <row r="885" spans="1:15" x14ac:dyDescent="0.5">
      <c r="A885" s="64" t="str">
        <f>IF(ISBLANK(Census!C656),(""),(INT(YEARFRAC(Census!C656,'Request Form'!$E$11,1))))</f>
        <v/>
      </c>
      <c r="B885" s="34" t="str">
        <f ca="1">IF(ISBLANK(Census!C656),(""),(INT(YEARFRAC(Census!C656,TODAY(),1))))</f>
        <v/>
      </c>
      <c r="C885" s="51" t="str">
        <v/>
      </c>
      <c r="D885" s="51"/>
      <c r="E885" s="51"/>
      <c r="F885" s="51">
        <v>0</v>
      </c>
      <c r="G885" s="32">
        <v>0</v>
      </c>
      <c r="H885" s="32">
        <v>0</v>
      </c>
      <c r="I885" s="32">
        <v>0</v>
      </c>
      <c r="J885" s="32">
        <v>0</v>
      </c>
      <c r="L885" s="51">
        <v>0</v>
      </c>
      <c r="M885">
        <v>0</v>
      </c>
      <c r="N885" s="51"/>
      <c r="O885" s="51"/>
    </row>
    <row r="886" spans="1:15" x14ac:dyDescent="0.5">
      <c r="A886" s="64" t="str">
        <f>IF(ISBLANK(Census!C657),(""),(INT(YEARFRAC(Census!C657,'Request Form'!$E$11,1))))</f>
        <v/>
      </c>
      <c r="B886" s="34" t="str">
        <f ca="1">IF(ISBLANK(Census!C657),(""),(INT(YEARFRAC(Census!C657,TODAY(),1))))</f>
        <v/>
      </c>
      <c r="C886" s="51" t="str">
        <v/>
      </c>
      <c r="D886" s="51"/>
      <c r="E886" s="51"/>
      <c r="F886" s="51">
        <v>0</v>
      </c>
      <c r="G886" s="32">
        <v>0</v>
      </c>
      <c r="H886" s="32">
        <v>0</v>
      </c>
      <c r="I886" s="32">
        <v>0</v>
      </c>
      <c r="J886" s="32">
        <v>0</v>
      </c>
      <c r="L886" s="51">
        <v>0</v>
      </c>
      <c r="M886">
        <v>0</v>
      </c>
      <c r="N886" s="51"/>
      <c r="O886" s="51"/>
    </row>
    <row r="887" spans="1:15" x14ac:dyDescent="0.5">
      <c r="A887" s="64" t="str">
        <f>IF(ISBLANK(Census!C658),(""),(INT(YEARFRAC(Census!C658,'Request Form'!$E$11,1))))</f>
        <v/>
      </c>
      <c r="B887" s="34" t="str">
        <f ca="1">IF(ISBLANK(Census!C658),(""),(INT(YEARFRAC(Census!C658,TODAY(),1))))</f>
        <v/>
      </c>
      <c r="C887" s="51" t="str">
        <v/>
      </c>
      <c r="D887" s="51"/>
      <c r="E887" s="51"/>
      <c r="F887" s="51">
        <v>0</v>
      </c>
      <c r="G887" s="32">
        <v>0</v>
      </c>
      <c r="H887" s="32">
        <v>0</v>
      </c>
      <c r="I887" s="32">
        <v>0</v>
      </c>
      <c r="J887" s="32">
        <v>0</v>
      </c>
      <c r="L887" s="51">
        <v>0</v>
      </c>
      <c r="M887">
        <v>0</v>
      </c>
      <c r="N887" s="51"/>
      <c r="O887" s="51"/>
    </row>
    <row r="888" spans="1:15" x14ac:dyDescent="0.5">
      <c r="A888" s="64" t="str">
        <f>IF(ISBLANK(Census!C659),(""),(INT(YEARFRAC(Census!C659,'Request Form'!$E$11,1))))</f>
        <v/>
      </c>
      <c r="B888" s="34" t="str">
        <f ca="1">IF(ISBLANK(Census!C659),(""),(INT(YEARFRAC(Census!C659,TODAY(),1))))</f>
        <v/>
      </c>
      <c r="C888" s="51" t="str">
        <v/>
      </c>
      <c r="D888" s="51"/>
      <c r="E888" s="51"/>
      <c r="F888" s="51">
        <v>0</v>
      </c>
      <c r="G888" s="32">
        <v>0</v>
      </c>
      <c r="H888" s="32">
        <v>0</v>
      </c>
      <c r="I888" s="32">
        <v>0</v>
      </c>
      <c r="J888" s="32">
        <v>0</v>
      </c>
      <c r="L888" s="51">
        <v>0</v>
      </c>
      <c r="M888">
        <v>0</v>
      </c>
      <c r="N888" s="51"/>
      <c r="O888" s="51"/>
    </row>
    <row r="889" spans="1:15" x14ac:dyDescent="0.5">
      <c r="A889" s="64" t="str">
        <f>IF(ISBLANK(Census!C660),(""),(INT(YEARFRAC(Census!C660,'Request Form'!$E$11,1))))</f>
        <v/>
      </c>
      <c r="B889" s="34" t="str">
        <f ca="1">IF(ISBLANK(Census!C660),(""),(INT(YEARFRAC(Census!C660,TODAY(),1))))</f>
        <v/>
      </c>
      <c r="C889" s="51" t="str">
        <v/>
      </c>
      <c r="D889" s="51"/>
      <c r="E889" s="51"/>
      <c r="F889" s="51">
        <v>0</v>
      </c>
      <c r="G889" s="32">
        <v>0</v>
      </c>
      <c r="H889" s="32">
        <v>0</v>
      </c>
      <c r="I889" s="32">
        <v>0</v>
      </c>
      <c r="J889" s="32">
        <v>0</v>
      </c>
      <c r="L889" s="51">
        <v>0</v>
      </c>
      <c r="M889">
        <v>0</v>
      </c>
      <c r="N889" s="51"/>
      <c r="O889" s="51"/>
    </row>
    <row r="890" spans="1:15" x14ac:dyDescent="0.5">
      <c r="A890" s="64" t="str">
        <f>IF(ISBLANK(Census!C661),(""),(INT(YEARFRAC(Census!C661,'Request Form'!$E$11,1))))</f>
        <v/>
      </c>
      <c r="B890" s="34" t="str">
        <f ca="1">IF(ISBLANK(Census!C661),(""),(INT(YEARFRAC(Census!C661,TODAY(),1))))</f>
        <v/>
      </c>
      <c r="C890" s="51" t="str">
        <v/>
      </c>
      <c r="D890" s="51"/>
      <c r="E890" s="51"/>
      <c r="F890" s="51">
        <v>0</v>
      </c>
      <c r="G890" s="32">
        <v>0</v>
      </c>
      <c r="H890" s="32">
        <v>0</v>
      </c>
      <c r="I890" s="32">
        <v>0</v>
      </c>
      <c r="J890" s="32">
        <v>0</v>
      </c>
      <c r="L890" s="51">
        <v>0</v>
      </c>
      <c r="M890">
        <v>0</v>
      </c>
      <c r="N890" s="51"/>
      <c r="O890" s="51"/>
    </row>
    <row r="891" spans="1:15" x14ac:dyDescent="0.5">
      <c r="A891" s="64" t="str">
        <f>IF(ISBLANK(Census!C662),(""),(INT(YEARFRAC(Census!C662,'Request Form'!$E$11,1))))</f>
        <v/>
      </c>
      <c r="B891" s="34" t="str">
        <f ca="1">IF(ISBLANK(Census!C662),(""),(INT(YEARFRAC(Census!C662,TODAY(),1))))</f>
        <v/>
      </c>
      <c r="C891" s="51" t="str">
        <v/>
      </c>
      <c r="D891" s="51"/>
      <c r="E891" s="51"/>
      <c r="F891" s="51">
        <v>0</v>
      </c>
      <c r="G891" s="32">
        <v>0</v>
      </c>
      <c r="H891" s="32">
        <v>0</v>
      </c>
      <c r="I891" s="32">
        <v>0</v>
      </c>
      <c r="J891" s="32">
        <v>0</v>
      </c>
      <c r="L891" s="51">
        <v>0</v>
      </c>
      <c r="M891">
        <v>0</v>
      </c>
      <c r="N891" s="51"/>
      <c r="O891" s="51"/>
    </row>
    <row r="892" spans="1:15" x14ac:dyDescent="0.5">
      <c r="A892" s="64" t="str">
        <f>IF(ISBLANK(Census!C663),(""),(INT(YEARFRAC(Census!C663,'Request Form'!$E$11,1))))</f>
        <v/>
      </c>
      <c r="B892" s="34" t="str">
        <f ca="1">IF(ISBLANK(Census!C663),(""),(INT(YEARFRAC(Census!C663,TODAY(),1))))</f>
        <v/>
      </c>
      <c r="C892" s="51" t="str">
        <v/>
      </c>
      <c r="D892" s="51"/>
      <c r="E892" s="51"/>
      <c r="F892" s="51">
        <v>0</v>
      </c>
      <c r="G892" s="32">
        <v>0</v>
      </c>
      <c r="H892" s="32">
        <v>0</v>
      </c>
      <c r="I892" s="32">
        <v>0</v>
      </c>
      <c r="J892" s="32">
        <v>0</v>
      </c>
      <c r="L892" s="51">
        <v>0</v>
      </c>
      <c r="M892">
        <v>0</v>
      </c>
      <c r="N892" s="51"/>
      <c r="O892" s="51"/>
    </row>
    <row r="893" spans="1:15" x14ac:dyDescent="0.5">
      <c r="A893" s="64" t="str">
        <f>IF(ISBLANK(Census!C664),(""),(INT(YEARFRAC(Census!C664,'Request Form'!$E$11,1))))</f>
        <v/>
      </c>
      <c r="B893" s="34" t="str">
        <f ca="1">IF(ISBLANK(Census!C664),(""),(INT(YEARFRAC(Census!C664,TODAY(),1))))</f>
        <v/>
      </c>
      <c r="C893" s="51" t="str">
        <v/>
      </c>
      <c r="D893" s="51"/>
      <c r="E893" s="51"/>
      <c r="F893" s="51">
        <v>0</v>
      </c>
      <c r="G893" s="32">
        <v>0</v>
      </c>
      <c r="H893" s="32">
        <v>0</v>
      </c>
      <c r="I893" s="32">
        <v>0</v>
      </c>
      <c r="J893" s="32">
        <v>0</v>
      </c>
      <c r="L893" s="51">
        <v>0</v>
      </c>
      <c r="M893">
        <v>0</v>
      </c>
      <c r="N893" s="51"/>
      <c r="O893" s="51"/>
    </row>
    <row r="894" spans="1:15" x14ac:dyDescent="0.5">
      <c r="A894" s="64" t="str">
        <f>IF(ISBLANK(Census!C665),(""),(INT(YEARFRAC(Census!C665,'Request Form'!$E$11,1))))</f>
        <v/>
      </c>
      <c r="B894" s="34" t="str">
        <f ca="1">IF(ISBLANK(Census!C665),(""),(INT(YEARFRAC(Census!C665,TODAY(),1))))</f>
        <v/>
      </c>
      <c r="C894" s="51" t="str">
        <v/>
      </c>
      <c r="D894" s="51"/>
      <c r="E894" s="51"/>
      <c r="F894" s="51">
        <v>0</v>
      </c>
      <c r="G894" s="32">
        <v>0</v>
      </c>
      <c r="H894" s="32">
        <v>0</v>
      </c>
      <c r="I894" s="32">
        <v>0</v>
      </c>
      <c r="J894" s="32">
        <v>0</v>
      </c>
      <c r="L894" s="51">
        <v>0</v>
      </c>
      <c r="M894">
        <v>0</v>
      </c>
      <c r="N894" s="51"/>
      <c r="O894" s="51"/>
    </row>
    <row r="895" spans="1:15" x14ac:dyDescent="0.5">
      <c r="A895" s="64" t="str">
        <f>IF(ISBLANK(Census!C666),(""),(INT(YEARFRAC(Census!C666,'Request Form'!$E$11,1))))</f>
        <v/>
      </c>
      <c r="B895" s="34" t="str">
        <f ca="1">IF(ISBLANK(Census!C666),(""),(INT(YEARFRAC(Census!C666,TODAY(),1))))</f>
        <v/>
      </c>
      <c r="C895" s="51" t="str">
        <v/>
      </c>
      <c r="D895" s="51"/>
      <c r="E895" s="51"/>
      <c r="F895" s="51">
        <v>0</v>
      </c>
      <c r="G895" s="32">
        <v>0</v>
      </c>
      <c r="H895" s="32">
        <v>0</v>
      </c>
      <c r="I895" s="32">
        <v>0</v>
      </c>
      <c r="J895" s="32">
        <v>0</v>
      </c>
      <c r="L895" s="51">
        <v>0</v>
      </c>
      <c r="M895">
        <v>0</v>
      </c>
      <c r="N895" s="51"/>
      <c r="O895" s="51"/>
    </row>
    <row r="896" spans="1:15" x14ac:dyDescent="0.5">
      <c r="A896" s="64" t="str">
        <f>IF(ISBLANK(Census!C667),(""),(INT(YEARFRAC(Census!C667,'Request Form'!$E$11,1))))</f>
        <v/>
      </c>
      <c r="B896" s="34" t="str">
        <f ca="1">IF(ISBLANK(Census!C667),(""),(INT(YEARFRAC(Census!C667,TODAY(),1))))</f>
        <v/>
      </c>
      <c r="C896" s="51" t="str">
        <v/>
      </c>
      <c r="D896" s="51"/>
      <c r="E896" s="51"/>
      <c r="F896" s="51">
        <v>0</v>
      </c>
      <c r="G896" s="32">
        <v>0</v>
      </c>
      <c r="H896" s="32">
        <v>0</v>
      </c>
      <c r="I896" s="32">
        <v>0</v>
      </c>
      <c r="J896" s="32">
        <v>0</v>
      </c>
      <c r="L896" s="51">
        <v>0</v>
      </c>
      <c r="M896">
        <v>0</v>
      </c>
      <c r="N896" s="51"/>
      <c r="O896" s="51"/>
    </row>
    <row r="897" spans="1:15" x14ac:dyDescent="0.5">
      <c r="A897" s="64" t="str">
        <f>IF(ISBLANK(Census!C668),(""),(INT(YEARFRAC(Census!C668,'Request Form'!$E$11,1))))</f>
        <v/>
      </c>
      <c r="B897" s="34" t="str">
        <f ca="1">IF(ISBLANK(Census!C668),(""),(INT(YEARFRAC(Census!C668,TODAY(),1))))</f>
        <v/>
      </c>
      <c r="C897" s="51" t="str">
        <v/>
      </c>
      <c r="D897" s="51"/>
      <c r="E897" s="51"/>
      <c r="F897" s="51">
        <v>0</v>
      </c>
      <c r="G897" s="32">
        <v>0</v>
      </c>
      <c r="H897" s="32">
        <v>0</v>
      </c>
      <c r="I897" s="32">
        <v>0</v>
      </c>
      <c r="J897" s="32">
        <v>0</v>
      </c>
      <c r="L897" s="51">
        <v>0</v>
      </c>
      <c r="M897">
        <v>0</v>
      </c>
      <c r="N897" s="51"/>
      <c r="O897" s="51"/>
    </row>
    <row r="898" spans="1:15" x14ac:dyDescent="0.5">
      <c r="A898" s="64" t="str">
        <f>IF(ISBLANK(Census!C669),(""),(INT(YEARFRAC(Census!C669,'Request Form'!$E$11,1))))</f>
        <v/>
      </c>
      <c r="B898" s="34" t="str">
        <f ca="1">IF(ISBLANK(Census!C669),(""),(INT(YEARFRAC(Census!C669,TODAY(),1))))</f>
        <v/>
      </c>
      <c r="C898" s="51" t="str">
        <v/>
      </c>
      <c r="D898" s="51"/>
      <c r="E898" s="51"/>
      <c r="F898" s="51">
        <v>0</v>
      </c>
      <c r="G898" s="32">
        <v>0</v>
      </c>
      <c r="H898" s="32">
        <v>0</v>
      </c>
      <c r="I898" s="32">
        <v>0</v>
      </c>
      <c r="J898" s="32">
        <v>0</v>
      </c>
      <c r="L898" s="51">
        <v>0</v>
      </c>
      <c r="M898">
        <v>0</v>
      </c>
      <c r="N898" s="51"/>
      <c r="O898" s="51"/>
    </row>
    <row r="899" spans="1:15" x14ac:dyDescent="0.5">
      <c r="A899" s="64" t="str">
        <f>IF(ISBLANK(Census!C670),(""),(INT(YEARFRAC(Census!C670,'Request Form'!$E$11,1))))</f>
        <v/>
      </c>
      <c r="B899" s="34" t="str">
        <f ca="1">IF(ISBLANK(Census!C670),(""),(INT(YEARFRAC(Census!C670,TODAY(),1))))</f>
        <v/>
      </c>
      <c r="C899" s="51" t="str">
        <v/>
      </c>
      <c r="D899" s="51"/>
      <c r="E899" s="51"/>
      <c r="F899" s="51">
        <v>0</v>
      </c>
      <c r="G899" s="32">
        <v>0</v>
      </c>
      <c r="H899" s="32">
        <v>0</v>
      </c>
      <c r="I899" s="32">
        <v>0</v>
      </c>
      <c r="J899" s="32">
        <v>0</v>
      </c>
      <c r="L899" s="51">
        <v>0</v>
      </c>
      <c r="M899">
        <v>0</v>
      </c>
      <c r="N899" s="51"/>
      <c r="O899" s="51"/>
    </row>
    <row r="900" spans="1:15" x14ac:dyDescent="0.5">
      <c r="A900" s="64" t="str">
        <f>IF(ISBLANK(Census!C671),(""),(INT(YEARFRAC(Census!C671,'Request Form'!$E$11,1))))</f>
        <v/>
      </c>
      <c r="B900" s="34" t="str">
        <f ca="1">IF(ISBLANK(Census!C671),(""),(INT(YEARFRAC(Census!C671,TODAY(),1))))</f>
        <v/>
      </c>
      <c r="C900" s="51" t="str">
        <v/>
      </c>
      <c r="D900" s="51"/>
      <c r="E900" s="51"/>
      <c r="F900" s="51">
        <v>0</v>
      </c>
      <c r="G900" s="32">
        <v>0</v>
      </c>
      <c r="H900" s="32">
        <v>0</v>
      </c>
      <c r="I900" s="32">
        <v>0</v>
      </c>
      <c r="J900" s="32">
        <v>0</v>
      </c>
      <c r="L900" s="51">
        <v>0</v>
      </c>
      <c r="M900">
        <v>0</v>
      </c>
      <c r="N900" s="51"/>
      <c r="O900" s="51"/>
    </row>
    <row r="901" spans="1:15" x14ac:dyDescent="0.5">
      <c r="A901" s="64" t="str">
        <f>IF(ISBLANK(Census!C672),(""),(INT(YEARFRAC(Census!C672,'Request Form'!$E$11,1))))</f>
        <v/>
      </c>
      <c r="B901" s="34" t="str">
        <f ca="1">IF(ISBLANK(Census!C672),(""),(INT(YEARFRAC(Census!C672,TODAY(),1))))</f>
        <v/>
      </c>
      <c r="C901" s="51" t="str">
        <v/>
      </c>
      <c r="D901" s="51"/>
      <c r="E901" s="51"/>
      <c r="F901" s="51">
        <v>0</v>
      </c>
      <c r="G901" s="32">
        <v>0</v>
      </c>
      <c r="H901" s="32">
        <v>0</v>
      </c>
      <c r="I901" s="32">
        <v>0</v>
      </c>
      <c r="J901" s="32">
        <v>0</v>
      </c>
      <c r="L901" s="51">
        <v>0</v>
      </c>
      <c r="M901">
        <v>0</v>
      </c>
      <c r="N901" s="51"/>
      <c r="O901" s="51"/>
    </row>
    <row r="902" spans="1:15" x14ac:dyDescent="0.5">
      <c r="A902" s="64" t="str">
        <f>IF(ISBLANK(Census!C673),(""),(INT(YEARFRAC(Census!C673,'Request Form'!$E$11,1))))</f>
        <v/>
      </c>
      <c r="B902" s="34" t="str">
        <f ca="1">IF(ISBLANK(Census!C673),(""),(INT(YEARFRAC(Census!C673,TODAY(),1))))</f>
        <v/>
      </c>
      <c r="C902" s="51" t="str">
        <v/>
      </c>
      <c r="D902" s="51"/>
      <c r="E902" s="51"/>
      <c r="F902" s="51">
        <v>0</v>
      </c>
      <c r="G902" s="32">
        <v>0</v>
      </c>
      <c r="H902" s="32">
        <v>0</v>
      </c>
      <c r="I902" s="32">
        <v>0</v>
      </c>
      <c r="J902" s="32">
        <v>0</v>
      </c>
      <c r="L902" s="51">
        <v>0</v>
      </c>
      <c r="M902">
        <v>0</v>
      </c>
      <c r="N902" s="51"/>
      <c r="O902" s="51"/>
    </row>
    <row r="903" spans="1:15" x14ac:dyDescent="0.5">
      <c r="A903" s="64" t="str">
        <f>IF(ISBLANK(Census!C674),(""),(INT(YEARFRAC(Census!C674,'Request Form'!$E$11,1))))</f>
        <v/>
      </c>
      <c r="B903" s="34" t="str">
        <f ca="1">IF(ISBLANK(Census!C674),(""),(INT(YEARFRAC(Census!C674,TODAY(),1))))</f>
        <v/>
      </c>
      <c r="C903" s="51" t="str">
        <v/>
      </c>
      <c r="D903" s="51"/>
      <c r="E903" s="51"/>
      <c r="F903" s="51">
        <v>0</v>
      </c>
      <c r="G903" s="32">
        <v>0</v>
      </c>
      <c r="H903" s="32">
        <v>0</v>
      </c>
      <c r="I903" s="32">
        <v>0</v>
      </c>
      <c r="J903" s="32">
        <v>0</v>
      </c>
      <c r="L903" s="51">
        <v>0</v>
      </c>
      <c r="M903">
        <v>0</v>
      </c>
      <c r="N903" s="51"/>
      <c r="O903" s="51"/>
    </row>
    <row r="904" spans="1:15" x14ac:dyDescent="0.5">
      <c r="A904" s="64" t="str">
        <f>IF(ISBLANK(Census!C675),(""),(INT(YEARFRAC(Census!C675,'Request Form'!$E$11,1))))</f>
        <v/>
      </c>
      <c r="B904" s="34" t="str">
        <f ca="1">IF(ISBLANK(Census!C675),(""),(INT(YEARFRAC(Census!C675,TODAY(),1))))</f>
        <v/>
      </c>
      <c r="C904" s="51" t="str">
        <v/>
      </c>
      <c r="D904" s="51"/>
      <c r="E904" s="51"/>
      <c r="F904" s="51">
        <v>0</v>
      </c>
      <c r="G904" s="32">
        <v>0</v>
      </c>
      <c r="H904" s="32">
        <v>0</v>
      </c>
      <c r="I904" s="32">
        <v>0</v>
      </c>
      <c r="J904" s="32">
        <v>0</v>
      </c>
      <c r="L904" s="51">
        <v>0</v>
      </c>
      <c r="M904">
        <v>0</v>
      </c>
      <c r="N904" s="51"/>
      <c r="O904" s="51"/>
    </row>
    <row r="905" spans="1:15" x14ac:dyDescent="0.5">
      <c r="A905" s="64" t="str">
        <f>IF(ISBLANK(Census!C676),(""),(INT(YEARFRAC(Census!C676,'Request Form'!$E$11,1))))</f>
        <v/>
      </c>
      <c r="B905" s="34" t="str">
        <f ca="1">IF(ISBLANK(Census!C676),(""),(INT(YEARFRAC(Census!C676,TODAY(),1))))</f>
        <v/>
      </c>
      <c r="C905" s="51" t="str">
        <v/>
      </c>
      <c r="D905" s="51"/>
      <c r="E905" s="51"/>
      <c r="F905" s="51">
        <v>0</v>
      </c>
      <c r="G905" s="32">
        <v>0</v>
      </c>
      <c r="H905" s="32">
        <v>0</v>
      </c>
      <c r="I905" s="32">
        <v>0</v>
      </c>
      <c r="J905" s="32">
        <v>0</v>
      </c>
      <c r="L905" s="51">
        <v>0</v>
      </c>
      <c r="M905">
        <v>0</v>
      </c>
      <c r="N905" s="51"/>
      <c r="O905" s="51"/>
    </row>
    <row r="906" spans="1:15" x14ac:dyDescent="0.5">
      <c r="A906" s="64" t="str">
        <f>IF(ISBLANK(Census!C677),(""),(INT(YEARFRAC(Census!C677,'Request Form'!$E$11,1))))</f>
        <v/>
      </c>
      <c r="B906" s="34" t="str">
        <f ca="1">IF(ISBLANK(Census!C677),(""),(INT(YEARFRAC(Census!C677,TODAY(),1))))</f>
        <v/>
      </c>
      <c r="C906" s="51" t="str">
        <v/>
      </c>
      <c r="D906" s="51"/>
      <c r="E906" s="51"/>
      <c r="F906" s="51">
        <v>0</v>
      </c>
      <c r="G906" s="32">
        <v>0</v>
      </c>
      <c r="H906" s="32">
        <v>0</v>
      </c>
      <c r="I906" s="32">
        <v>0</v>
      </c>
      <c r="J906" s="32">
        <v>0</v>
      </c>
      <c r="L906" s="51">
        <v>0</v>
      </c>
      <c r="M906">
        <v>0</v>
      </c>
      <c r="N906" s="51"/>
      <c r="O906" s="51"/>
    </row>
    <row r="907" spans="1:15" x14ac:dyDescent="0.5">
      <c r="A907" s="64" t="str">
        <f>IF(ISBLANK(Census!C678),(""),(INT(YEARFRAC(Census!C678,'Request Form'!$E$11,1))))</f>
        <v/>
      </c>
      <c r="B907" s="34" t="str">
        <f ca="1">IF(ISBLANK(Census!C678),(""),(INT(YEARFRAC(Census!C678,TODAY(),1))))</f>
        <v/>
      </c>
      <c r="C907" s="51" t="str">
        <v/>
      </c>
      <c r="D907" s="51"/>
      <c r="E907" s="51"/>
      <c r="F907" s="51">
        <v>0</v>
      </c>
      <c r="G907" s="32">
        <v>0</v>
      </c>
      <c r="H907" s="32">
        <v>0</v>
      </c>
      <c r="I907" s="32">
        <v>0</v>
      </c>
      <c r="J907" s="32">
        <v>0</v>
      </c>
      <c r="L907" s="51">
        <v>0</v>
      </c>
      <c r="M907">
        <v>0</v>
      </c>
      <c r="N907" s="51"/>
      <c r="O907" s="51"/>
    </row>
    <row r="908" spans="1:15" x14ac:dyDescent="0.5">
      <c r="A908" s="64" t="str">
        <f>IF(ISBLANK(Census!C679),(""),(INT(YEARFRAC(Census!C679,'Request Form'!$E$11,1))))</f>
        <v/>
      </c>
      <c r="B908" s="34" t="str">
        <f ca="1">IF(ISBLANK(Census!C679),(""),(INT(YEARFRAC(Census!C679,TODAY(),1))))</f>
        <v/>
      </c>
      <c r="C908" s="51" t="str">
        <v/>
      </c>
      <c r="D908" s="51"/>
      <c r="E908" s="51"/>
      <c r="F908" s="51">
        <v>0</v>
      </c>
      <c r="G908" s="32">
        <v>0</v>
      </c>
      <c r="H908" s="32">
        <v>0</v>
      </c>
      <c r="I908" s="32">
        <v>0</v>
      </c>
      <c r="J908" s="32">
        <v>0</v>
      </c>
      <c r="L908" s="51">
        <v>0</v>
      </c>
      <c r="M908">
        <v>0</v>
      </c>
      <c r="N908" s="51"/>
      <c r="O908" s="51"/>
    </row>
    <row r="909" spans="1:15" x14ac:dyDescent="0.5">
      <c r="A909" s="64" t="str">
        <f>IF(ISBLANK(Census!C680),(""),(INT(YEARFRAC(Census!C680,'Request Form'!$E$11,1))))</f>
        <v/>
      </c>
      <c r="B909" s="34" t="str">
        <f ca="1">IF(ISBLANK(Census!C680),(""),(INT(YEARFRAC(Census!C680,TODAY(),1))))</f>
        <v/>
      </c>
      <c r="C909" s="51" t="str">
        <v/>
      </c>
      <c r="D909" s="51"/>
      <c r="E909" s="51"/>
      <c r="F909" s="51">
        <v>0</v>
      </c>
      <c r="G909" s="32">
        <v>0</v>
      </c>
      <c r="H909" s="32">
        <v>0</v>
      </c>
      <c r="I909" s="32">
        <v>0</v>
      </c>
      <c r="J909" s="32">
        <v>0</v>
      </c>
      <c r="L909" s="51">
        <v>0</v>
      </c>
      <c r="M909">
        <v>0</v>
      </c>
      <c r="N909" s="51"/>
      <c r="O909" s="51"/>
    </row>
    <row r="910" spans="1:15" x14ac:dyDescent="0.5">
      <c r="A910" s="64" t="str">
        <f>IF(ISBLANK(Census!C681),(""),(INT(YEARFRAC(Census!C681,'Request Form'!$E$11,1))))</f>
        <v/>
      </c>
      <c r="B910" s="34" t="str">
        <f ca="1">IF(ISBLANK(Census!C681),(""),(INT(YEARFRAC(Census!C681,TODAY(),1))))</f>
        <v/>
      </c>
      <c r="C910" s="51" t="str">
        <v/>
      </c>
      <c r="D910" s="51"/>
      <c r="E910" s="51"/>
      <c r="F910" s="51">
        <v>0</v>
      </c>
      <c r="G910" s="32">
        <v>0</v>
      </c>
      <c r="H910" s="32">
        <v>0</v>
      </c>
      <c r="I910" s="32">
        <v>0</v>
      </c>
      <c r="J910" s="32">
        <v>0</v>
      </c>
      <c r="L910" s="51">
        <v>0</v>
      </c>
      <c r="M910">
        <v>0</v>
      </c>
      <c r="N910" s="51"/>
      <c r="O910" s="51"/>
    </row>
    <row r="911" spans="1:15" x14ac:dyDescent="0.5">
      <c r="A911" s="64" t="str">
        <f>IF(ISBLANK(Census!C682),(""),(INT(YEARFRAC(Census!C682,'Request Form'!$E$11,1))))</f>
        <v/>
      </c>
      <c r="B911" s="34" t="str">
        <f ca="1">IF(ISBLANK(Census!C682),(""),(INT(YEARFRAC(Census!C682,TODAY(),1))))</f>
        <v/>
      </c>
      <c r="C911" s="51" t="str">
        <v/>
      </c>
      <c r="D911" s="51"/>
      <c r="E911" s="51"/>
      <c r="F911" s="51">
        <v>0</v>
      </c>
      <c r="G911" s="32">
        <v>0</v>
      </c>
      <c r="H911" s="32">
        <v>0</v>
      </c>
      <c r="I911" s="32">
        <v>0</v>
      </c>
      <c r="J911" s="32">
        <v>0</v>
      </c>
      <c r="L911" s="51">
        <v>0</v>
      </c>
      <c r="M911">
        <v>0</v>
      </c>
      <c r="N911" s="51"/>
      <c r="O911" s="51"/>
    </row>
    <row r="912" spans="1:15" x14ac:dyDescent="0.5">
      <c r="A912" s="64" t="str">
        <f>IF(ISBLANK(Census!C683),(""),(INT(YEARFRAC(Census!C683,'Request Form'!$E$11,1))))</f>
        <v/>
      </c>
      <c r="B912" s="34" t="str">
        <f ca="1">IF(ISBLANK(Census!C683),(""),(INT(YEARFRAC(Census!C683,TODAY(),1))))</f>
        <v/>
      </c>
      <c r="C912" s="51" t="str">
        <v/>
      </c>
      <c r="D912" s="51"/>
      <c r="E912" s="51"/>
      <c r="F912" s="51">
        <v>0</v>
      </c>
      <c r="G912" s="32">
        <v>0</v>
      </c>
      <c r="H912" s="32">
        <v>0</v>
      </c>
      <c r="I912" s="32">
        <v>0</v>
      </c>
      <c r="J912" s="32">
        <v>0</v>
      </c>
      <c r="L912" s="51">
        <v>0</v>
      </c>
      <c r="M912">
        <v>0</v>
      </c>
      <c r="N912" s="51"/>
      <c r="O912" s="51"/>
    </row>
    <row r="913" spans="1:15" x14ac:dyDescent="0.5">
      <c r="A913" s="64" t="str">
        <f>IF(ISBLANK(Census!C684),(""),(INT(YEARFRAC(Census!C684,'Request Form'!$E$11,1))))</f>
        <v/>
      </c>
      <c r="B913" s="34" t="str">
        <f ca="1">IF(ISBLANK(Census!C684),(""),(INT(YEARFRAC(Census!C684,TODAY(),1))))</f>
        <v/>
      </c>
      <c r="C913" s="51" t="str">
        <v/>
      </c>
      <c r="D913" s="51"/>
      <c r="E913" s="51"/>
      <c r="F913" s="51">
        <v>0</v>
      </c>
      <c r="G913" s="32">
        <v>0</v>
      </c>
      <c r="H913" s="32">
        <v>0</v>
      </c>
      <c r="I913" s="32">
        <v>0</v>
      </c>
      <c r="J913" s="32">
        <v>0</v>
      </c>
      <c r="L913" s="51">
        <v>0</v>
      </c>
      <c r="M913">
        <v>0</v>
      </c>
      <c r="N913" s="51"/>
      <c r="O913" s="51"/>
    </row>
    <row r="914" spans="1:15" x14ac:dyDescent="0.5">
      <c r="A914" s="64" t="str">
        <f>IF(ISBLANK(Census!C685),(""),(INT(YEARFRAC(Census!C685,'Request Form'!$E$11,1))))</f>
        <v/>
      </c>
      <c r="B914" s="34" t="str">
        <f ca="1">IF(ISBLANK(Census!C685),(""),(INT(YEARFRAC(Census!C685,TODAY(),1))))</f>
        <v/>
      </c>
      <c r="C914" s="51" t="str">
        <v/>
      </c>
      <c r="D914" s="51"/>
      <c r="E914" s="51"/>
      <c r="F914" s="51">
        <v>0</v>
      </c>
      <c r="G914" s="32">
        <v>0</v>
      </c>
      <c r="H914" s="32">
        <v>0</v>
      </c>
      <c r="I914" s="32">
        <v>0</v>
      </c>
      <c r="J914" s="32">
        <v>0</v>
      </c>
      <c r="L914" s="51">
        <v>0</v>
      </c>
      <c r="M914">
        <v>0</v>
      </c>
      <c r="N914" s="51"/>
      <c r="O914" s="51"/>
    </row>
    <row r="915" spans="1:15" x14ac:dyDescent="0.5">
      <c r="A915" s="64" t="str">
        <f>IF(ISBLANK(Census!C686),(""),(INT(YEARFRAC(Census!C686,'Request Form'!$E$11,1))))</f>
        <v/>
      </c>
      <c r="B915" s="34" t="str">
        <f ca="1">IF(ISBLANK(Census!C686),(""),(INT(YEARFRAC(Census!C686,TODAY(),1))))</f>
        <v/>
      </c>
      <c r="C915" s="51" t="str">
        <v/>
      </c>
      <c r="D915" s="51"/>
      <c r="E915" s="51"/>
      <c r="F915" s="51">
        <v>0</v>
      </c>
      <c r="G915" s="32">
        <v>0</v>
      </c>
      <c r="H915" s="32">
        <v>0</v>
      </c>
      <c r="I915" s="32">
        <v>0</v>
      </c>
      <c r="J915" s="32">
        <v>0</v>
      </c>
      <c r="L915" s="51">
        <v>0</v>
      </c>
      <c r="M915">
        <v>0</v>
      </c>
      <c r="N915" s="51"/>
      <c r="O915" s="51"/>
    </row>
    <row r="916" spans="1:15" x14ac:dyDescent="0.5">
      <c r="A916" s="64" t="str">
        <f>IF(ISBLANK(Census!C687),(""),(INT(YEARFRAC(Census!C687,'Request Form'!$E$11,1))))</f>
        <v/>
      </c>
      <c r="B916" s="34" t="str">
        <f ca="1">IF(ISBLANK(Census!C687),(""),(INT(YEARFRAC(Census!C687,TODAY(),1))))</f>
        <v/>
      </c>
      <c r="C916" s="51" t="str">
        <v/>
      </c>
      <c r="D916" s="51"/>
      <c r="E916" s="51"/>
      <c r="F916" s="51">
        <v>0</v>
      </c>
      <c r="G916" s="32">
        <v>0</v>
      </c>
      <c r="H916" s="32">
        <v>0</v>
      </c>
      <c r="I916" s="32">
        <v>0</v>
      </c>
      <c r="J916" s="32">
        <v>0</v>
      </c>
      <c r="L916" s="51">
        <v>0</v>
      </c>
      <c r="M916">
        <v>0</v>
      </c>
      <c r="N916" s="51"/>
      <c r="O916" s="51"/>
    </row>
    <row r="917" spans="1:15" x14ac:dyDescent="0.5">
      <c r="A917" s="64" t="str">
        <f>IF(ISBLANK(Census!C688),(""),(INT(YEARFRAC(Census!C688,'Request Form'!$E$11,1))))</f>
        <v/>
      </c>
      <c r="B917" s="34" t="str">
        <f ca="1">IF(ISBLANK(Census!C688),(""),(INT(YEARFRAC(Census!C688,TODAY(),1))))</f>
        <v/>
      </c>
      <c r="C917" s="51" t="str">
        <v/>
      </c>
      <c r="D917" s="51"/>
      <c r="E917" s="51"/>
      <c r="F917" s="51">
        <v>0</v>
      </c>
      <c r="G917" s="32">
        <v>0</v>
      </c>
      <c r="H917" s="32">
        <v>0</v>
      </c>
      <c r="I917" s="32">
        <v>0</v>
      </c>
      <c r="J917" s="32">
        <v>0</v>
      </c>
      <c r="L917" s="51">
        <v>0</v>
      </c>
      <c r="M917">
        <v>0</v>
      </c>
      <c r="N917" s="51"/>
      <c r="O917" s="51"/>
    </row>
    <row r="918" spans="1:15" x14ac:dyDescent="0.5">
      <c r="A918" s="64" t="str">
        <f>IF(ISBLANK(Census!C689),(""),(INT(YEARFRAC(Census!C689,'Request Form'!$E$11,1))))</f>
        <v/>
      </c>
      <c r="B918" s="34" t="str">
        <f ca="1">IF(ISBLANK(Census!C689),(""),(INT(YEARFRAC(Census!C689,TODAY(),1))))</f>
        <v/>
      </c>
      <c r="C918" s="51" t="str">
        <v/>
      </c>
      <c r="D918" s="51"/>
      <c r="E918" s="51"/>
      <c r="F918" s="51">
        <v>0</v>
      </c>
      <c r="G918" s="32">
        <v>0</v>
      </c>
      <c r="H918" s="32">
        <v>0</v>
      </c>
      <c r="I918" s="32">
        <v>0</v>
      </c>
      <c r="J918" s="32">
        <v>0</v>
      </c>
      <c r="L918" s="51">
        <v>0</v>
      </c>
      <c r="M918">
        <v>0</v>
      </c>
      <c r="N918" s="51"/>
      <c r="O918" s="51"/>
    </row>
    <row r="919" spans="1:15" x14ac:dyDescent="0.5">
      <c r="A919" s="64" t="str">
        <f>IF(ISBLANK(Census!C690),(""),(INT(YEARFRAC(Census!C690,'Request Form'!$E$11,1))))</f>
        <v/>
      </c>
      <c r="B919" s="34" t="str">
        <f ca="1">IF(ISBLANK(Census!C690),(""),(INT(YEARFRAC(Census!C690,TODAY(),1))))</f>
        <v/>
      </c>
      <c r="C919" s="51" t="str">
        <v/>
      </c>
      <c r="D919" s="51"/>
      <c r="E919" s="51"/>
      <c r="F919" s="51">
        <v>0</v>
      </c>
      <c r="G919" s="32">
        <v>0</v>
      </c>
      <c r="H919" s="32">
        <v>0</v>
      </c>
      <c r="I919" s="32">
        <v>0</v>
      </c>
      <c r="J919" s="32">
        <v>0</v>
      </c>
      <c r="L919" s="51">
        <v>0</v>
      </c>
      <c r="M919">
        <v>0</v>
      </c>
      <c r="N919" s="51"/>
      <c r="O919" s="51"/>
    </row>
    <row r="920" spans="1:15" x14ac:dyDescent="0.5">
      <c r="A920" s="64" t="str">
        <f>IF(ISBLANK(Census!C691),(""),(INT(YEARFRAC(Census!C691,'Request Form'!$E$11,1))))</f>
        <v/>
      </c>
      <c r="B920" s="34" t="str">
        <f ca="1">IF(ISBLANK(Census!C691),(""),(INT(YEARFRAC(Census!C691,TODAY(),1))))</f>
        <v/>
      </c>
      <c r="C920" s="51" t="str">
        <v/>
      </c>
      <c r="D920" s="51"/>
      <c r="E920" s="51"/>
      <c r="F920" s="51">
        <v>0</v>
      </c>
      <c r="G920" s="32">
        <v>0</v>
      </c>
      <c r="H920" s="32">
        <v>0</v>
      </c>
      <c r="I920" s="32">
        <v>0</v>
      </c>
      <c r="J920" s="32">
        <v>0</v>
      </c>
      <c r="L920" s="51">
        <v>0</v>
      </c>
      <c r="M920">
        <v>0</v>
      </c>
      <c r="N920" s="51"/>
      <c r="O920" s="51"/>
    </row>
    <row r="921" spans="1:15" x14ac:dyDescent="0.5">
      <c r="A921" s="64" t="str">
        <f>IF(ISBLANK(Census!C692),(""),(INT(YEARFRAC(Census!C692,'Request Form'!$E$11,1))))</f>
        <v/>
      </c>
      <c r="B921" s="34" t="str">
        <f ca="1">IF(ISBLANK(Census!C692),(""),(INT(YEARFRAC(Census!C692,TODAY(),1))))</f>
        <v/>
      </c>
      <c r="C921" s="51" t="str">
        <v/>
      </c>
      <c r="D921" s="51"/>
      <c r="E921" s="51"/>
      <c r="F921" s="51">
        <v>0</v>
      </c>
      <c r="G921" s="32">
        <v>0</v>
      </c>
      <c r="H921" s="32">
        <v>0</v>
      </c>
      <c r="I921" s="32">
        <v>0</v>
      </c>
      <c r="J921" s="32">
        <v>0</v>
      </c>
      <c r="L921" s="51">
        <v>0</v>
      </c>
      <c r="M921">
        <v>0</v>
      </c>
      <c r="N921" s="51"/>
      <c r="O921" s="51"/>
    </row>
    <row r="922" spans="1:15" x14ac:dyDescent="0.5">
      <c r="A922" s="64" t="str">
        <f>IF(ISBLANK(Census!C693),(""),(INT(YEARFRAC(Census!C693,'Request Form'!$E$11,1))))</f>
        <v/>
      </c>
      <c r="B922" s="34" t="str">
        <f ca="1">IF(ISBLANK(Census!C693),(""),(INT(YEARFRAC(Census!C693,TODAY(),1))))</f>
        <v/>
      </c>
      <c r="C922" s="51" t="str">
        <v/>
      </c>
      <c r="D922" s="51"/>
      <c r="E922" s="51"/>
      <c r="F922" s="51">
        <v>0</v>
      </c>
      <c r="G922" s="32">
        <v>0</v>
      </c>
      <c r="H922" s="32">
        <v>0</v>
      </c>
      <c r="I922" s="32">
        <v>0</v>
      </c>
      <c r="J922" s="32">
        <v>0</v>
      </c>
      <c r="L922" s="51">
        <v>0</v>
      </c>
      <c r="M922">
        <v>0</v>
      </c>
      <c r="N922" s="51"/>
      <c r="O922" s="51"/>
    </row>
    <row r="923" spans="1:15" x14ac:dyDescent="0.5">
      <c r="A923" s="64" t="str">
        <f>IF(ISBLANK(Census!C694),(""),(INT(YEARFRAC(Census!C694,'Request Form'!$E$11,1))))</f>
        <v/>
      </c>
      <c r="B923" s="34" t="str">
        <f ca="1">IF(ISBLANK(Census!C694),(""),(INT(YEARFRAC(Census!C694,TODAY(),1))))</f>
        <v/>
      </c>
      <c r="C923" s="51" t="str">
        <v/>
      </c>
      <c r="D923" s="51"/>
      <c r="E923" s="51"/>
      <c r="F923" s="51">
        <v>0</v>
      </c>
      <c r="G923" s="32">
        <v>0</v>
      </c>
      <c r="H923" s="32">
        <v>0</v>
      </c>
      <c r="I923" s="32">
        <v>0</v>
      </c>
      <c r="J923" s="32">
        <v>0</v>
      </c>
      <c r="L923" s="51">
        <v>0</v>
      </c>
      <c r="M923">
        <v>0</v>
      </c>
      <c r="N923" s="51"/>
      <c r="O923" s="51"/>
    </row>
    <row r="924" spans="1:15" x14ac:dyDescent="0.5">
      <c r="A924" s="64" t="str">
        <f>IF(ISBLANK(Census!C695),(""),(INT(YEARFRAC(Census!C695,'Request Form'!$E$11,1))))</f>
        <v/>
      </c>
      <c r="B924" s="34" t="str">
        <f ca="1">IF(ISBLANK(Census!C695),(""),(INT(YEARFRAC(Census!C695,TODAY(),1))))</f>
        <v/>
      </c>
      <c r="C924" s="51" t="str">
        <v/>
      </c>
      <c r="D924" s="51"/>
      <c r="E924" s="51"/>
      <c r="F924" s="51">
        <v>0</v>
      </c>
      <c r="G924" s="32">
        <v>0</v>
      </c>
      <c r="H924" s="32">
        <v>0</v>
      </c>
      <c r="I924" s="32">
        <v>0</v>
      </c>
      <c r="J924" s="32">
        <v>0</v>
      </c>
      <c r="L924" s="51">
        <v>0</v>
      </c>
      <c r="M924">
        <v>0</v>
      </c>
      <c r="N924" s="51"/>
      <c r="O924" s="51"/>
    </row>
    <row r="925" spans="1:15" x14ac:dyDescent="0.5">
      <c r="A925" s="64" t="str">
        <f>IF(ISBLANK(Census!C696),(""),(INT(YEARFRAC(Census!C696,'Request Form'!$E$11,1))))</f>
        <v/>
      </c>
      <c r="B925" s="34" t="str">
        <f ca="1">IF(ISBLANK(Census!C696),(""),(INT(YEARFRAC(Census!C696,TODAY(),1))))</f>
        <v/>
      </c>
      <c r="C925" s="51" t="str">
        <v/>
      </c>
      <c r="D925" s="51"/>
      <c r="E925" s="51"/>
      <c r="F925" s="51">
        <v>0</v>
      </c>
      <c r="G925" s="32">
        <v>0</v>
      </c>
      <c r="H925" s="32">
        <v>0</v>
      </c>
      <c r="I925" s="32">
        <v>0</v>
      </c>
      <c r="J925" s="32">
        <v>0</v>
      </c>
      <c r="L925" s="51">
        <v>0</v>
      </c>
      <c r="M925">
        <v>0</v>
      </c>
      <c r="N925" s="51"/>
      <c r="O925" s="51"/>
    </row>
    <row r="926" spans="1:15" x14ac:dyDescent="0.5">
      <c r="A926" s="64" t="str">
        <f>IF(ISBLANK(Census!C697),(""),(INT(YEARFRAC(Census!C697,'Request Form'!$E$11,1))))</f>
        <v/>
      </c>
      <c r="B926" s="34" t="str">
        <f ca="1">IF(ISBLANK(Census!C697),(""),(INT(YEARFRAC(Census!C697,TODAY(),1))))</f>
        <v/>
      </c>
      <c r="C926" s="51" t="str">
        <v/>
      </c>
      <c r="D926" s="51"/>
      <c r="E926" s="51"/>
      <c r="F926" s="51">
        <v>0</v>
      </c>
      <c r="G926" s="32">
        <v>0</v>
      </c>
      <c r="H926" s="32">
        <v>0</v>
      </c>
      <c r="I926" s="32">
        <v>0</v>
      </c>
      <c r="J926" s="32">
        <v>0</v>
      </c>
      <c r="L926" s="51">
        <v>0</v>
      </c>
      <c r="M926">
        <v>0</v>
      </c>
      <c r="N926" s="51"/>
      <c r="O926" s="51"/>
    </row>
    <row r="927" spans="1:15" x14ac:dyDescent="0.5">
      <c r="A927" s="64" t="str">
        <f>IF(ISBLANK(Census!C698),(""),(INT(YEARFRAC(Census!C698,'Request Form'!$E$11,1))))</f>
        <v/>
      </c>
      <c r="B927" s="34" t="str">
        <f ca="1">IF(ISBLANK(Census!C698),(""),(INT(YEARFRAC(Census!C698,TODAY(),1))))</f>
        <v/>
      </c>
      <c r="C927" s="51" t="str">
        <v/>
      </c>
      <c r="D927" s="51"/>
      <c r="E927" s="51"/>
      <c r="F927" s="51">
        <v>0</v>
      </c>
      <c r="G927" s="32">
        <v>0</v>
      </c>
      <c r="H927" s="32">
        <v>0</v>
      </c>
      <c r="I927" s="32">
        <v>0</v>
      </c>
      <c r="J927" s="32">
        <v>0</v>
      </c>
      <c r="L927" s="51">
        <v>0</v>
      </c>
      <c r="M927">
        <v>0</v>
      </c>
      <c r="N927" s="51"/>
      <c r="O927" s="51"/>
    </row>
    <row r="928" spans="1:15" x14ac:dyDescent="0.5">
      <c r="A928" s="64" t="str">
        <f>IF(ISBLANK(Census!C699),(""),(INT(YEARFRAC(Census!C699,'Request Form'!$E$11,1))))</f>
        <v/>
      </c>
      <c r="B928" s="34" t="str">
        <f ca="1">IF(ISBLANK(Census!C699),(""),(INT(YEARFRAC(Census!C699,TODAY(),1))))</f>
        <v/>
      </c>
      <c r="C928" s="51" t="str">
        <v/>
      </c>
      <c r="D928" s="51"/>
      <c r="E928" s="51"/>
      <c r="F928" s="51">
        <v>0</v>
      </c>
      <c r="G928" s="32">
        <v>0</v>
      </c>
      <c r="H928" s="32">
        <v>0</v>
      </c>
      <c r="I928" s="32">
        <v>0</v>
      </c>
      <c r="J928" s="32">
        <v>0</v>
      </c>
      <c r="L928" s="51">
        <v>0</v>
      </c>
      <c r="M928">
        <v>0</v>
      </c>
      <c r="N928" s="51"/>
      <c r="O928" s="51"/>
    </row>
    <row r="929" spans="1:15" x14ac:dyDescent="0.5">
      <c r="A929" s="64" t="str">
        <f>IF(ISBLANK(Census!C700),(""),(INT(YEARFRAC(Census!C700,'Request Form'!$E$11,1))))</f>
        <v/>
      </c>
      <c r="B929" s="34" t="str">
        <f ca="1">IF(ISBLANK(Census!C700),(""),(INT(YEARFRAC(Census!C700,TODAY(),1))))</f>
        <v/>
      </c>
      <c r="C929" s="51" t="str">
        <v/>
      </c>
      <c r="D929" s="51"/>
      <c r="E929" s="51"/>
      <c r="F929" s="51">
        <v>0</v>
      </c>
      <c r="G929" s="32">
        <v>0</v>
      </c>
      <c r="H929" s="32">
        <v>0</v>
      </c>
      <c r="I929" s="32">
        <v>0</v>
      </c>
      <c r="J929" s="32">
        <v>0</v>
      </c>
      <c r="L929" s="51">
        <v>0</v>
      </c>
      <c r="M929">
        <v>0</v>
      </c>
      <c r="N929" s="51"/>
      <c r="O929" s="51"/>
    </row>
    <row r="930" spans="1:15" x14ac:dyDescent="0.5">
      <c r="A930" s="64" t="str">
        <f>IF(ISBLANK(Census!C701),(""),(INT(YEARFRAC(Census!C701,'Request Form'!$E$11,1))))</f>
        <v/>
      </c>
      <c r="B930" s="34" t="str">
        <f ca="1">IF(ISBLANK(Census!C701),(""),(INT(YEARFRAC(Census!C701,TODAY(),1))))</f>
        <v/>
      </c>
      <c r="C930" s="51" t="str">
        <v/>
      </c>
      <c r="D930" s="51"/>
      <c r="E930" s="51"/>
      <c r="F930" s="51">
        <v>0</v>
      </c>
      <c r="G930" s="32">
        <v>0</v>
      </c>
      <c r="H930" s="32">
        <v>0</v>
      </c>
      <c r="I930" s="32">
        <v>0</v>
      </c>
      <c r="J930" s="32">
        <v>0</v>
      </c>
      <c r="L930" s="51">
        <v>0</v>
      </c>
      <c r="M930">
        <v>0</v>
      </c>
      <c r="N930" s="51"/>
      <c r="O930" s="51"/>
    </row>
    <row r="931" spans="1:15" x14ac:dyDescent="0.5">
      <c r="A931" s="64" t="str">
        <f>IF(ISBLANK(Census!C702),(""),(INT(YEARFRAC(Census!C702,'Request Form'!$E$11,1))))</f>
        <v/>
      </c>
      <c r="B931" s="34" t="str">
        <f ca="1">IF(ISBLANK(Census!C702),(""),(INT(YEARFRAC(Census!C702,TODAY(),1))))</f>
        <v/>
      </c>
      <c r="C931" s="51" t="str">
        <v/>
      </c>
      <c r="D931" s="51"/>
      <c r="E931" s="51"/>
      <c r="F931" s="51">
        <v>0</v>
      </c>
      <c r="G931" s="32">
        <v>0</v>
      </c>
      <c r="H931" s="32">
        <v>0</v>
      </c>
      <c r="I931" s="32">
        <v>0</v>
      </c>
      <c r="J931" s="32">
        <v>0</v>
      </c>
      <c r="L931" s="51">
        <v>0</v>
      </c>
      <c r="M931">
        <v>0</v>
      </c>
      <c r="N931" s="51"/>
      <c r="O931" s="51"/>
    </row>
    <row r="932" spans="1:15" x14ac:dyDescent="0.5">
      <c r="A932" s="64" t="str">
        <f>IF(ISBLANK(Census!C703),(""),(INT(YEARFRAC(Census!C703,'Request Form'!$E$11,1))))</f>
        <v/>
      </c>
      <c r="B932" s="34" t="str">
        <f ca="1">IF(ISBLANK(Census!C703),(""),(INT(YEARFRAC(Census!C703,TODAY(),1))))</f>
        <v/>
      </c>
      <c r="C932" s="51" t="str">
        <v/>
      </c>
      <c r="D932" s="51"/>
      <c r="E932" s="51"/>
      <c r="F932" s="51">
        <v>0</v>
      </c>
      <c r="G932" s="32">
        <v>0</v>
      </c>
      <c r="H932" s="32">
        <v>0</v>
      </c>
      <c r="I932" s="32">
        <v>0</v>
      </c>
      <c r="J932" s="32">
        <v>0</v>
      </c>
      <c r="L932" s="51">
        <v>0</v>
      </c>
      <c r="M932">
        <v>0</v>
      </c>
      <c r="N932" s="51"/>
      <c r="O932" s="51"/>
    </row>
    <row r="933" spans="1:15" x14ac:dyDescent="0.5">
      <c r="A933" s="64" t="str">
        <f>IF(ISBLANK(Census!C704),(""),(INT(YEARFRAC(Census!C704,'Request Form'!$E$11,1))))</f>
        <v/>
      </c>
      <c r="B933" s="34" t="str">
        <f ca="1">IF(ISBLANK(Census!C704),(""),(INT(YEARFRAC(Census!C704,TODAY(),1))))</f>
        <v/>
      </c>
      <c r="C933" s="51" t="str">
        <v/>
      </c>
      <c r="D933" s="51"/>
      <c r="E933" s="51"/>
      <c r="F933" s="51">
        <v>0</v>
      </c>
      <c r="G933" s="32">
        <v>0</v>
      </c>
      <c r="H933" s="32">
        <v>0</v>
      </c>
      <c r="I933" s="32">
        <v>0</v>
      </c>
      <c r="J933" s="32">
        <v>0</v>
      </c>
      <c r="L933" s="51">
        <v>0</v>
      </c>
      <c r="M933">
        <v>0</v>
      </c>
      <c r="N933" s="51"/>
      <c r="O933" s="51"/>
    </row>
    <row r="934" spans="1:15" x14ac:dyDescent="0.5">
      <c r="A934" s="64" t="str">
        <f>IF(ISBLANK(Census!C705),(""),(INT(YEARFRAC(Census!C705,'Request Form'!$E$11,1))))</f>
        <v/>
      </c>
      <c r="B934" s="34" t="str">
        <f ca="1">IF(ISBLANK(Census!C705),(""),(INT(YEARFRAC(Census!C705,TODAY(),1))))</f>
        <v/>
      </c>
      <c r="C934" s="51" t="str">
        <v/>
      </c>
      <c r="D934" s="51"/>
      <c r="E934" s="51"/>
      <c r="F934" s="51">
        <v>0</v>
      </c>
      <c r="G934" s="32">
        <v>0</v>
      </c>
      <c r="H934" s="32">
        <v>0</v>
      </c>
      <c r="I934" s="32">
        <v>0</v>
      </c>
      <c r="J934" s="32">
        <v>0</v>
      </c>
      <c r="L934" s="51">
        <v>0</v>
      </c>
      <c r="M934">
        <v>0</v>
      </c>
      <c r="N934" s="51"/>
      <c r="O934" s="51"/>
    </row>
    <row r="935" spans="1:15" x14ac:dyDescent="0.5">
      <c r="A935" s="64" t="str">
        <f>IF(ISBLANK(Census!C706),(""),(INT(YEARFRAC(Census!C706,'Request Form'!$E$11,1))))</f>
        <v/>
      </c>
      <c r="B935" s="34" t="str">
        <f ca="1">IF(ISBLANK(Census!C706),(""),(INT(YEARFRAC(Census!C706,TODAY(),1))))</f>
        <v/>
      </c>
      <c r="C935" s="51" t="str">
        <v/>
      </c>
      <c r="D935" s="51"/>
      <c r="E935" s="51"/>
      <c r="F935" s="51">
        <v>0</v>
      </c>
      <c r="G935" s="32">
        <v>0</v>
      </c>
      <c r="H935" s="32">
        <v>0</v>
      </c>
      <c r="I935" s="32">
        <v>0</v>
      </c>
      <c r="J935" s="32">
        <v>0</v>
      </c>
      <c r="L935" s="51">
        <v>0</v>
      </c>
      <c r="M935">
        <v>0</v>
      </c>
      <c r="N935" s="51"/>
      <c r="O935" s="51"/>
    </row>
    <row r="936" spans="1:15" x14ac:dyDescent="0.5">
      <c r="A936" s="64" t="str">
        <f>IF(ISBLANK(Census!C707),(""),(INT(YEARFRAC(Census!C707,'Request Form'!$E$11,1))))</f>
        <v/>
      </c>
      <c r="B936" s="34" t="str">
        <f ca="1">IF(ISBLANK(Census!C707),(""),(INT(YEARFRAC(Census!C707,TODAY(),1))))</f>
        <v/>
      </c>
      <c r="C936" s="51" t="str">
        <v/>
      </c>
      <c r="D936" s="51"/>
      <c r="E936" s="51"/>
      <c r="F936" s="51">
        <v>0</v>
      </c>
      <c r="G936" s="32">
        <v>0</v>
      </c>
      <c r="H936" s="32">
        <v>0</v>
      </c>
      <c r="I936" s="32">
        <v>0</v>
      </c>
      <c r="J936" s="32">
        <v>0</v>
      </c>
      <c r="L936" s="51">
        <v>0</v>
      </c>
      <c r="M936">
        <v>0</v>
      </c>
      <c r="N936" s="51"/>
      <c r="O936" s="51"/>
    </row>
    <row r="937" spans="1:15" x14ac:dyDescent="0.5">
      <c r="A937" s="64" t="str">
        <f>IF(ISBLANK(Census!C708),(""),(INT(YEARFRAC(Census!C708,'Request Form'!$E$11,1))))</f>
        <v/>
      </c>
      <c r="B937" s="34" t="str">
        <f ca="1">IF(ISBLANK(Census!C708),(""),(INT(YEARFRAC(Census!C708,TODAY(),1))))</f>
        <v/>
      </c>
      <c r="C937" s="51" t="str">
        <v/>
      </c>
      <c r="D937" s="51"/>
      <c r="E937" s="51"/>
      <c r="F937" s="51">
        <v>0</v>
      </c>
      <c r="G937" s="32">
        <v>0</v>
      </c>
      <c r="H937" s="32">
        <v>0</v>
      </c>
      <c r="I937" s="32">
        <v>0</v>
      </c>
      <c r="J937" s="32">
        <v>0</v>
      </c>
      <c r="L937" s="51">
        <v>0</v>
      </c>
      <c r="M937">
        <v>0</v>
      </c>
      <c r="N937" s="51"/>
      <c r="O937" s="51"/>
    </row>
    <row r="938" spans="1:15" x14ac:dyDescent="0.5">
      <c r="A938" s="64" t="str">
        <f>IF(ISBLANK(Census!C709),(""),(INT(YEARFRAC(Census!C709,'Request Form'!$E$11,1))))</f>
        <v/>
      </c>
      <c r="B938" s="34" t="str">
        <f ca="1">IF(ISBLANK(Census!C709),(""),(INT(YEARFRAC(Census!C709,TODAY(),1))))</f>
        <v/>
      </c>
      <c r="C938" s="51" t="str">
        <v/>
      </c>
      <c r="D938" s="51"/>
      <c r="E938" s="51"/>
      <c r="F938" s="51">
        <v>0</v>
      </c>
      <c r="G938" s="32">
        <v>0</v>
      </c>
      <c r="H938" s="32">
        <v>0</v>
      </c>
      <c r="I938" s="32">
        <v>0</v>
      </c>
      <c r="J938" s="32">
        <v>0</v>
      </c>
      <c r="L938" s="51">
        <v>0</v>
      </c>
      <c r="M938">
        <v>0</v>
      </c>
      <c r="N938" s="51"/>
      <c r="O938" s="51"/>
    </row>
    <row r="939" spans="1:15" x14ac:dyDescent="0.5">
      <c r="A939" s="64" t="str">
        <f>IF(ISBLANK(Census!C710),(""),(INT(YEARFRAC(Census!C710,'Request Form'!$E$11,1))))</f>
        <v/>
      </c>
      <c r="B939" s="34" t="str">
        <f ca="1">IF(ISBLANK(Census!C710),(""),(INT(YEARFRAC(Census!C710,TODAY(),1))))</f>
        <v/>
      </c>
      <c r="C939" s="51" t="str">
        <v/>
      </c>
      <c r="D939" s="51"/>
      <c r="E939" s="51"/>
      <c r="F939" s="51">
        <v>0</v>
      </c>
      <c r="G939" s="32">
        <v>0</v>
      </c>
      <c r="H939" s="32">
        <v>0</v>
      </c>
      <c r="I939" s="32">
        <v>0</v>
      </c>
      <c r="J939" s="32">
        <v>0</v>
      </c>
      <c r="L939" s="51">
        <v>0</v>
      </c>
      <c r="M939">
        <v>0</v>
      </c>
      <c r="N939" s="51"/>
      <c r="O939" s="51"/>
    </row>
    <row r="940" spans="1:15" x14ac:dyDescent="0.5">
      <c r="A940" s="64" t="str">
        <f>IF(ISBLANK(Census!C711),(""),(INT(YEARFRAC(Census!C711,'Request Form'!$E$11,1))))</f>
        <v/>
      </c>
      <c r="B940" s="34" t="str">
        <f ca="1">IF(ISBLANK(Census!C711),(""),(INT(YEARFRAC(Census!C711,TODAY(),1))))</f>
        <v/>
      </c>
      <c r="C940" s="51" t="str">
        <v/>
      </c>
      <c r="D940" s="51"/>
      <c r="E940" s="51"/>
      <c r="F940" s="51">
        <v>0</v>
      </c>
      <c r="G940" s="32">
        <v>0</v>
      </c>
      <c r="H940" s="32">
        <v>0</v>
      </c>
      <c r="I940" s="32">
        <v>0</v>
      </c>
      <c r="J940" s="32">
        <v>0</v>
      </c>
      <c r="L940" s="51">
        <v>0</v>
      </c>
      <c r="M940">
        <v>0</v>
      </c>
      <c r="N940" s="51"/>
      <c r="O940" s="51"/>
    </row>
    <row r="941" spans="1:15" x14ac:dyDescent="0.5">
      <c r="A941" s="64" t="str">
        <f>IF(ISBLANK(Census!C712),(""),(INT(YEARFRAC(Census!C712,'Request Form'!$E$11,1))))</f>
        <v/>
      </c>
      <c r="B941" s="34" t="str">
        <f ca="1">IF(ISBLANK(Census!C712),(""),(INT(YEARFRAC(Census!C712,TODAY(),1))))</f>
        <v/>
      </c>
      <c r="C941" s="51" t="str">
        <v/>
      </c>
      <c r="D941" s="51"/>
      <c r="E941" s="51"/>
      <c r="F941" s="51">
        <v>0</v>
      </c>
      <c r="G941" s="32">
        <v>0</v>
      </c>
      <c r="H941" s="32">
        <v>0</v>
      </c>
      <c r="I941" s="32">
        <v>0</v>
      </c>
      <c r="J941" s="32">
        <v>0</v>
      </c>
      <c r="L941" s="51">
        <v>0</v>
      </c>
      <c r="M941">
        <v>0</v>
      </c>
      <c r="N941" s="51"/>
      <c r="O941" s="51"/>
    </row>
    <row r="942" spans="1:15" x14ac:dyDescent="0.5">
      <c r="A942" s="64" t="str">
        <f>IF(ISBLANK(Census!C713),(""),(INT(YEARFRAC(Census!C713,'Request Form'!$E$11,1))))</f>
        <v/>
      </c>
      <c r="B942" s="34" t="str">
        <f ca="1">IF(ISBLANK(Census!C713),(""),(INT(YEARFRAC(Census!C713,TODAY(),1))))</f>
        <v/>
      </c>
      <c r="C942" s="51" t="str">
        <v/>
      </c>
      <c r="D942" s="51"/>
      <c r="E942" s="51"/>
      <c r="F942" s="51">
        <v>0</v>
      </c>
      <c r="G942" s="32">
        <v>0</v>
      </c>
      <c r="H942" s="32">
        <v>0</v>
      </c>
      <c r="I942" s="32">
        <v>0</v>
      </c>
      <c r="J942" s="32">
        <v>0</v>
      </c>
      <c r="L942" s="51">
        <v>0</v>
      </c>
      <c r="M942">
        <v>0</v>
      </c>
      <c r="N942" s="51"/>
      <c r="O942" s="51"/>
    </row>
    <row r="943" spans="1:15" x14ac:dyDescent="0.5">
      <c r="A943" s="64" t="str">
        <f>IF(ISBLANK(Census!C714),(""),(INT(YEARFRAC(Census!C714,'Request Form'!$E$11,1))))</f>
        <v/>
      </c>
      <c r="B943" s="34" t="str">
        <f ca="1">IF(ISBLANK(Census!C714),(""),(INT(YEARFRAC(Census!C714,TODAY(),1))))</f>
        <v/>
      </c>
      <c r="C943" s="51" t="str">
        <v/>
      </c>
      <c r="D943" s="51"/>
      <c r="E943" s="51"/>
      <c r="F943" s="51">
        <v>0</v>
      </c>
      <c r="G943" s="32">
        <v>0</v>
      </c>
      <c r="H943" s="32">
        <v>0</v>
      </c>
      <c r="I943" s="32">
        <v>0</v>
      </c>
      <c r="J943" s="32">
        <v>0</v>
      </c>
      <c r="L943" s="51">
        <v>0</v>
      </c>
      <c r="M943">
        <v>0</v>
      </c>
      <c r="N943" s="51"/>
      <c r="O943" s="51"/>
    </row>
    <row r="944" spans="1:15" x14ac:dyDescent="0.5">
      <c r="A944" s="64" t="str">
        <f>IF(ISBLANK(Census!C715),(""),(INT(YEARFRAC(Census!C715,'Request Form'!$E$11,1))))</f>
        <v/>
      </c>
      <c r="B944" s="34" t="str">
        <f ca="1">IF(ISBLANK(Census!C715),(""),(INT(YEARFRAC(Census!C715,TODAY(),1))))</f>
        <v/>
      </c>
      <c r="C944" s="51" t="str">
        <v/>
      </c>
      <c r="D944" s="51"/>
      <c r="E944" s="51"/>
      <c r="F944" s="51">
        <v>0</v>
      </c>
      <c r="G944" s="32">
        <v>0</v>
      </c>
      <c r="H944" s="32">
        <v>0</v>
      </c>
      <c r="I944" s="32">
        <v>0</v>
      </c>
      <c r="J944" s="32">
        <v>0</v>
      </c>
      <c r="L944" s="51">
        <v>0</v>
      </c>
      <c r="M944">
        <v>0</v>
      </c>
      <c r="N944" s="51"/>
      <c r="O944" s="51"/>
    </row>
    <row r="945" spans="1:15" x14ac:dyDescent="0.5">
      <c r="A945" s="64" t="str">
        <f>IF(ISBLANK(Census!C716),(""),(INT(YEARFRAC(Census!C716,'Request Form'!$E$11,1))))</f>
        <v/>
      </c>
      <c r="B945" s="34" t="str">
        <f ca="1">IF(ISBLANK(Census!C716),(""),(INT(YEARFRAC(Census!C716,TODAY(),1))))</f>
        <v/>
      </c>
      <c r="C945" s="51" t="str">
        <v/>
      </c>
      <c r="D945" s="51"/>
      <c r="E945" s="51"/>
      <c r="F945" s="51">
        <v>0</v>
      </c>
      <c r="G945" s="32">
        <v>0</v>
      </c>
      <c r="H945" s="32">
        <v>0</v>
      </c>
      <c r="I945" s="32">
        <v>0</v>
      </c>
      <c r="J945" s="32">
        <v>0</v>
      </c>
      <c r="L945" s="51">
        <v>0</v>
      </c>
      <c r="M945">
        <v>0</v>
      </c>
      <c r="N945" s="51"/>
      <c r="O945" s="51"/>
    </row>
    <row r="946" spans="1:15" x14ac:dyDescent="0.5">
      <c r="A946" s="64" t="str">
        <f>IF(ISBLANK(Census!C717),(""),(INT(YEARFRAC(Census!C717,'Request Form'!$E$11,1))))</f>
        <v/>
      </c>
      <c r="B946" s="34" t="str">
        <f ca="1">IF(ISBLANK(Census!C717),(""),(INT(YEARFRAC(Census!C717,TODAY(),1))))</f>
        <v/>
      </c>
      <c r="C946" s="51" t="str">
        <v/>
      </c>
      <c r="D946" s="51"/>
      <c r="E946" s="51"/>
      <c r="F946" s="51">
        <v>0</v>
      </c>
      <c r="G946" s="32">
        <v>0</v>
      </c>
      <c r="H946" s="32">
        <v>0</v>
      </c>
      <c r="I946" s="32">
        <v>0</v>
      </c>
      <c r="J946" s="32">
        <v>0</v>
      </c>
      <c r="L946" s="51">
        <v>0</v>
      </c>
      <c r="M946">
        <v>0</v>
      </c>
      <c r="N946" s="51"/>
      <c r="O946" s="51"/>
    </row>
    <row r="947" spans="1:15" x14ac:dyDescent="0.5">
      <c r="A947" s="64" t="str">
        <f>IF(ISBLANK(Census!C718),(""),(INT(YEARFRAC(Census!C718,'Request Form'!$E$11,1))))</f>
        <v/>
      </c>
      <c r="B947" s="34" t="str">
        <f ca="1">IF(ISBLANK(Census!C718),(""),(INT(YEARFRAC(Census!C718,TODAY(),1))))</f>
        <v/>
      </c>
      <c r="C947" s="51" t="str">
        <v/>
      </c>
      <c r="D947" s="51"/>
      <c r="E947" s="51"/>
      <c r="F947" s="51">
        <v>0</v>
      </c>
      <c r="G947" s="32">
        <v>0</v>
      </c>
      <c r="H947" s="32">
        <v>0</v>
      </c>
      <c r="I947" s="32">
        <v>0</v>
      </c>
      <c r="J947" s="32">
        <v>0</v>
      </c>
      <c r="L947" s="51">
        <v>0</v>
      </c>
      <c r="M947">
        <v>0</v>
      </c>
      <c r="N947" s="51"/>
      <c r="O947" s="51"/>
    </row>
    <row r="948" spans="1:15" x14ac:dyDescent="0.5">
      <c r="A948" s="64" t="str">
        <f>IF(ISBLANK(Census!C719),(""),(INT(YEARFRAC(Census!C719,'Request Form'!$E$11,1))))</f>
        <v/>
      </c>
      <c r="B948" s="34" t="str">
        <f ca="1">IF(ISBLANK(Census!C719),(""),(INT(YEARFRAC(Census!C719,TODAY(),1))))</f>
        <v/>
      </c>
      <c r="C948" s="51" t="str">
        <v/>
      </c>
      <c r="D948" s="51"/>
      <c r="E948" s="51"/>
      <c r="F948" s="51">
        <v>0</v>
      </c>
      <c r="G948" s="32">
        <v>0</v>
      </c>
      <c r="H948" s="32">
        <v>0</v>
      </c>
      <c r="I948" s="32">
        <v>0</v>
      </c>
      <c r="J948" s="32">
        <v>0</v>
      </c>
      <c r="L948" s="51">
        <v>0</v>
      </c>
      <c r="M948">
        <v>0</v>
      </c>
      <c r="N948" s="51"/>
      <c r="O948" s="51"/>
    </row>
    <row r="949" spans="1:15" x14ac:dyDescent="0.5">
      <c r="A949" s="64" t="str">
        <f>IF(ISBLANK(Census!C720),(""),(INT(YEARFRAC(Census!C720,'Request Form'!$E$11,1))))</f>
        <v/>
      </c>
      <c r="B949" s="34" t="str">
        <f ca="1">IF(ISBLANK(Census!C720),(""),(INT(YEARFRAC(Census!C720,TODAY(),1))))</f>
        <v/>
      </c>
      <c r="C949" s="51" t="str">
        <v/>
      </c>
      <c r="D949" s="51"/>
      <c r="E949" s="51"/>
      <c r="F949" s="51">
        <v>0</v>
      </c>
      <c r="G949" s="32">
        <v>0</v>
      </c>
      <c r="H949" s="32">
        <v>0</v>
      </c>
      <c r="I949" s="32">
        <v>0</v>
      </c>
      <c r="J949" s="32">
        <v>0</v>
      </c>
      <c r="L949" s="51">
        <v>0</v>
      </c>
      <c r="M949">
        <v>0</v>
      </c>
      <c r="N949" s="51"/>
      <c r="O949" s="51"/>
    </row>
    <row r="950" spans="1:15" x14ac:dyDescent="0.5">
      <c r="A950" s="64" t="str">
        <f>IF(ISBLANK(Census!C721),(""),(INT(YEARFRAC(Census!C721,'Request Form'!$E$11,1))))</f>
        <v/>
      </c>
      <c r="B950" s="34" t="str">
        <f ca="1">IF(ISBLANK(Census!C721),(""),(INT(YEARFRAC(Census!C721,TODAY(),1))))</f>
        <v/>
      </c>
      <c r="C950" s="51" t="str">
        <v/>
      </c>
      <c r="D950" s="51"/>
      <c r="E950" s="51"/>
      <c r="F950" s="51">
        <v>0</v>
      </c>
      <c r="G950" s="32">
        <v>0</v>
      </c>
      <c r="H950" s="32">
        <v>0</v>
      </c>
      <c r="I950" s="32">
        <v>0</v>
      </c>
      <c r="J950" s="32">
        <v>0</v>
      </c>
      <c r="L950" s="51">
        <v>0</v>
      </c>
      <c r="M950">
        <v>0</v>
      </c>
      <c r="N950" s="51"/>
      <c r="O950" s="51"/>
    </row>
    <row r="951" spans="1:15" x14ac:dyDescent="0.5">
      <c r="A951" s="64" t="str">
        <f>IF(ISBLANK(Census!C722),(""),(INT(YEARFRAC(Census!C722,'Request Form'!$E$11,1))))</f>
        <v/>
      </c>
      <c r="B951" s="34" t="str">
        <f ca="1">IF(ISBLANK(Census!C722),(""),(INT(YEARFRAC(Census!C722,TODAY(),1))))</f>
        <v/>
      </c>
      <c r="C951" s="51" t="str">
        <v/>
      </c>
      <c r="D951" s="51"/>
      <c r="E951" s="51"/>
      <c r="F951" s="51">
        <v>0</v>
      </c>
      <c r="G951" s="32">
        <v>0</v>
      </c>
      <c r="H951" s="32">
        <v>0</v>
      </c>
      <c r="I951" s="32">
        <v>0</v>
      </c>
      <c r="J951" s="32">
        <v>0</v>
      </c>
      <c r="L951" s="51">
        <v>0</v>
      </c>
      <c r="M951">
        <v>0</v>
      </c>
      <c r="N951" s="51"/>
      <c r="O951" s="51"/>
    </row>
    <row r="952" spans="1:15" x14ac:dyDescent="0.5">
      <c r="A952" s="64" t="str">
        <f>IF(ISBLANK(Census!C723),(""),(INT(YEARFRAC(Census!C723,'Request Form'!$E$11,1))))</f>
        <v/>
      </c>
      <c r="B952" s="34" t="str">
        <f ca="1">IF(ISBLANK(Census!C723),(""),(INT(YEARFRAC(Census!C723,TODAY(),1))))</f>
        <v/>
      </c>
      <c r="C952" s="51" t="str">
        <v/>
      </c>
      <c r="D952" s="51"/>
      <c r="E952" s="51"/>
      <c r="F952" s="51">
        <v>0</v>
      </c>
      <c r="G952" s="32">
        <v>0</v>
      </c>
      <c r="H952" s="32">
        <v>0</v>
      </c>
      <c r="I952" s="32">
        <v>0</v>
      </c>
      <c r="J952" s="32">
        <v>0</v>
      </c>
      <c r="L952" s="51">
        <v>0</v>
      </c>
      <c r="M952">
        <v>0</v>
      </c>
      <c r="N952" s="51"/>
      <c r="O952" s="51"/>
    </row>
    <row r="953" spans="1:15" x14ac:dyDescent="0.5">
      <c r="A953" s="64" t="str">
        <f>IF(ISBLANK(Census!C724),(""),(INT(YEARFRAC(Census!C724,'Request Form'!$E$11,1))))</f>
        <v/>
      </c>
      <c r="B953" s="34" t="str">
        <f ca="1">IF(ISBLANK(Census!C724),(""),(INT(YEARFRAC(Census!C724,TODAY(),1))))</f>
        <v/>
      </c>
      <c r="C953" s="51" t="str">
        <v/>
      </c>
      <c r="D953" s="51"/>
      <c r="E953" s="51"/>
      <c r="F953" s="51">
        <v>0</v>
      </c>
      <c r="G953" s="32">
        <v>0</v>
      </c>
      <c r="H953" s="32">
        <v>0</v>
      </c>
      <c r="I953" s="32">
        <v>0</v>
      </c>
      <c r="J953" s="32">
        <v>0</v>
      </c>
      <c r="L953" s="51">
        <v>0</v>
      </c>
      <c r="M953">
        <v>0</v>
      </c>
      <c r="N953" s="51"/>
      <c r="O953" s="51"/>
    </row>
    <row r="954" spans="1:15" x14ac:dyDescent="0.5">
      <c r="A954" s="64" t="str">
        <f>IF(ISBLANK(Census!C725),(""),(INT(YEARFRAC(Census!C725,'Request Form'!$E$11,1))))</f>
        <v/>
      </c>
      <c r="B954" s="34" t="str">
        <f ca="1">IF(ISBLANK(Census!C725),(""),(INT(YEARFRAC(Census!C725,TODAY(),1))))</f>
        <v/>
      </c>
      <c r="C954" s="51" t="str">
        <v/>
      </c>
      <c r="D954" s="51"/>
      <c r="E954" s="51"/>
      <c r="F954" s="51">
        <v>0</v>
      </c>
      <c r="G954" s="32">
        <v>0</v>
      </c>
      <c r="H954" s="32">
        <v>0</v>
      </c>
      <c r="I954" s="32">
        <v>0</v>
      </c>
      <c r="J954" s="32">
        <v>0</v>
      </c>
      <c r="L954" s="51">
        <v>0</v>
      </c>
      <c r="M954">
        <v>0</v>
      </c>
      <c r="N954" s="51"/>
      <c r="O954" s="51"/>
    </row>
    <row r="955" spans="1:15" x14ac:dyDescent="0.5">
      <c r="A955" s="64" t="str">
        <f>IF(ISBLANK(Census!C726),(""),(INT(YEARFRAC(Census!C726,'Request Form'!$E$11,1))))</f>
        <v/>
      </c>
      <c r="B955" s="34" t="str">
        <f ca="1">IF(ISBLANK(Census!C726),(""),(INT(YEARFRAC(Census!C726,TODAY(),1))))</f>
        <v/>
      </c>
      <c r="C955" s="51" t="str">
        <v/>
      </c>
      <c r="D955" s="51"/>
      <c r="E955" s="51"/>
      <c r="F955" s="51">
        <v>0</v>
      </c>
      <c r="G955" s="32">
        <v>0</v>
      </c>
      <c r="H955" s="32">
        <v>0</v>
      </c>
      <c r="I955" s="32">
        <v>0</v>
      </c>
      <c r="J955" s="32">
        <v>0</v>
      </c>
      <c r="L955" s="51">
        <v>0</v>
      </c>
      <c r="M955">
        <v>0</v>
      </c>
      <c r="N955" s="51"/>
      <c r="O955" s="51"/>
    </row>
    <row r="956" spans="1:15" x14ac:dyDescent="0.5">
      <c r="A956" s="64" t="str">
        <f>IF(ISBLANK(Census!C727),(""),(INT(YEARFRAC(Census!C727,'Request Form'!$E$11,1))))</f>
        <v/>
      </c>
      <c r="B956" s="34" t="str">
        <f ca="1">IF(ISBLANK(Census!C727),(""),(INT(YEARFRAC(Census!C727,TODAY(),1))))</f>
        <v/>
      </c>
      <c r="C956" s="51" t="str">
        <v/>
      </c>
      <c r="D956" s="51"/>
      <c r="E956" s="51"/>
      <c r="F956" s="51">
        <v>0</v>
      </c>
      <c r="G956" s="32">
        <v>0</v>
      </c>
      <c r="H956" s="32">
        <v>0</v>
      </c>
      <c r="I956" s="32">
        <v>0</v>
      </c>
      <c r="J956" s="32">
        <v>0</v>
      </c>
      <c r="L956" s="51">
        <v>0</v>
      </c>
      <c r="M956">
        <v>0</v>
      </c>
      <c r="N956" s="51"/>
      <c r="O956" s="51"/>
    </row>
    <row r="957" spans="1:15" x14ac:dyDescent="0.5">
      <c r="A957" s="64" t="str">
        <f>IF(ISBLANK(Census!C728),(""),(INT(YEARFRAC(Census!C728,'Request Form'!$E$11,1))))</f>
        <v/>
      </c>
      <c r="B957" s="34" t="str">
        <f ca="1">IF(ISBLANK(Census!C728),(""),(INT(YEARFRAC(Census!C728,TODAY(),1))))</f>
        <v/>
      </c>
      <c r="C957" s="51" t="str">
        <v/>
      </c>
      <c r="D957" s="51"/>
      <c r="E957" s="51"/>
      <c r="F957" s="51">
        <v>0</v>
      </c>
      <c r="G957" s="32">
        <v>0</v>
      </c>
      <c r="H957" s="32">
        <v>0</v>
      </c>
      <c r="I957" s="32">
        <v>0</v>
      </c>
      <c r="J957" s="32">
        <v>0</v>
      </c>
      <c r="L957" s="51">
        <v>0</v>
      </c>
      <c r="M957">
        <v>0</v>
      </c>
      <c r="N957" s="51"/>
      <c r="O957" s="51"/>
    </row>
    <row r="958" spans="1:15" x14ac:dyDescent="0.5">
      <c r="A958" s="64" t="str">
        <f>IF(ISBLANK(Census!C729),(""),(INT(YEARFRAC(Census!C729,'Request Form'!$E$11,1))))</f>
        <v/>
      </c>
      <c r="B958" s="34" t="str">
        <f ca="1">IF(ISBLANK(Census!C729),(""),(INT(YEARFRAC(Census!C729,TODAY(),1))))</f>
        <v/>
      </c>
      <c r="C958" s="51" t="str">
        <v/>
      </c>
      <c r="D958" s="51"/>
      <c r="E958" s="51"/>
      <c r="F958" s="51">
        <v>0</v>
      </c>
      <c r="G958" s="32">
        <v>0</v>
      </c>
      <c r="H958" s="32">
        <v>0</v>
      </c>
      <c r="I958" s="32">
        <v>0</v>
      </c>
      <c r="J958" s="32">
        <v>0</v>
      </c>
      <c r="L958" s="51">
        <v>0</v>
      </c>
      <c r="M958">
        <v>0</v>
      </c>
      <c r="N958" s="51"/>
      <c r="O958" s="51"/>
    </row>
    <row r="959" spans="1:15" x14ac:dyDescent="0.5">
      <c r="A959" s="64" t="str">
        <f>IF(ISBLANK(Census!C730),(""),(INT(YEARFRAC(Census!C730,'Request Form'!$E$11,1))))</f>
        <v/>
      </c>
      <c r="B959" s="34" t="str">
        <f ca="1">IF(ISBLANK(Census!C730),(""),(INT(YEARFRAC(Census!C730,TODAY(),1))))</f>
        <v/>
      </c>
      <c r="C959" s="51" t="str">
        <v/>
      </c>
      <c r="D959" s="51"/>
      <c r="E959" s="51"/>
      <c r="F959" s="51">
        <v>0</v>
      </c>
      <c r="G959" s="32">
        <v>0</v>
      </c>
      <c r="H959" s="32">
        <v>0</v>
      </c>
      <c r="I959" s="32">
        <v>0</v>
      </c>
      <c r="J959" s="32">
        <v>0</v>
      </c>
      <c r="L959" s="51">
        <v>0</v>
      </c>
      <c r="M959">
        <v>0</v>
      </c>
      <c r="N959" s="51"/>
      <c r="O959" s="51"/>
    </row>
    <row r="960" spans="1:15" x14ac:dyDescent="0.5">
      <c r="A960" s="64" t="str">
        <f>IF(ISBLANK(Census!C731),(""),(INT(YEARFRAC(Census!C731,'Request Form'!$E$11,1))))</f>
        <v/>
      </c>
      <c r="B960" s="34" t="str">
        <f ca="1">IF(ISBLANK(Census!C731),(""),(INT(YEARFRAC(Census!C731,TODAY(),1))))</f>
        <v/>
      </c>
      <c r="C960" s="51" t="str">
        <v/>
      </c>
      <c r="D960" s="51"/>
      <c r="E960" s="51"/>
      <c r="F960" s="51">
        <v>0</v>
      </c>
      <c r="G960" s="32">
        <v>0</v>
      </c>
      <c r="H960" s="32">
        <v>0</v>
      </c>
      <c r="I960" s="32">
        <v>0</v>
      </c>
      <c r="J960" s="32">
        <v>0</v>
      </c>
      <c r="L960" s="51">
        <v>0</v>
      </c>
      <c r="M960">
        <v>0</v>
      </c>
      <c r="N960" s="51"/>
      <c r="O960" s="51"/>
    </row>
    <row r="961" spans="1:15" x14ac:dyDescent="0.5">
      <c r="A961" s="64" t="str">
        <f>IF(ISBLANK(Census!C732),(""),(INT(YEARFRAC(Census!C732,'Request Form'!$E$11,1))))</f>
        <v/>
      </c>
      <c r="B961" s="34" t="str">
        <f ca="1">IF(ISBLANK(Census!C732),(""),(INT(YEARFRAC(Census!C732,TODAY(),1))))</f>
        <v/>
      </c>
      <c r="C961" s="51" t="str">
        <v/>
      </c>
      <c r="D961" s="51"/>
      <c r="E961" s="51"/>
      <c r="F961" s="51">
        <v>0</v>
      </c>
      <c r="G961" s="32">
        <v>0</v>
      </c>
      <c r="H961" s="32">
        <v>0</v>
      </c>
      <c r="I961" s="32">
        <v>0</v>
      </c>
      <c r="J961" s="32">
        <v>0</v>
      </c>
      <c r="L961" s="51">
        <v>0</v>
      </c>
      <c r="M961">
        <v>0</v>
      </c>
      <c r="N961" s="51"/>
      <c r="O961" s="51"/>
    </row>
    <row r="962" spans="1:15" x14ac:dyDescent="0.5">
      <c r="A962" s="64" t="str">
        <f>IF(ISBLANK(Census!C733),(""),(INT(YEARFRAC(Census!C733,'Request Form'!$E$11,1))))</f>
        <v/>
      </c>
      <c r="B962" s="34" t="str">
        <f ca="1">IF(ISBLANK(Census!C733),(""),(INT(YEARFRAC(Census!C733,TODAY(),1))))</f>
        <v/>
      </c>
      <c r="C962" s="51" t="str">
        <v/>
      </c>
      <c r="D962" s="51"/>
      <c r="E962" s="51"/>
      <c r="F962" s="51">
        <v>0</v>
      </c>
      <c r="G962" s="32">
        <v>0</v>
      </c>
      <c r="H962" s="32">
        <v>0</v>
      </c>
      <c r="I962" s="32">
        <v>0</v>
      </c>
      <c r="J962" s="32">
        <v>0</v>
      </c>
      <c r="L962" s="51">
        <v>0</v>
      </c>
      <c r="M962">
        <v>0</v>
      </c>
      <c r="N962" s="51"/>
      <c r="O962" s="51"/>
    </row>
    <row r="963" spans="1:15" x14ac:dyDescent="0.5">
      <c r="A963" s="64" t="str">
        <f>IF(ISBLANK(Census!C734),(""),(INT(YEARFRAC(Census!C734,'Request Form'!$E$11,1))))</f>
        <v/>
      </c>
      <c r="B963" s="34" t="str">
        <f ca="1">IF(ISBLANK(Census!C734),(""),(INT(YEARFRAC(Census!C734,TODAY(),1))))</f>
        <v/>
      </c>
      <c r="C963" s="51" t="str">
        <v/>
      </c>
      <c r="D963" s="51"/>
      <c r="E963" s="51"/>
      <c r="F963" s="51">
        <v>0</v>
      </c>
      <c r="G963" s="32">
        <v>0</v>
      </c>
      <c r="H963" s="32">
        <v>0</v>
      </c>
      <c r="I963" s="32">
        <v>0</v>
      </c>
      <c r="J963" s="32">
        <v>0</v>
      </c>
      <c r="L963" s="51">
        <v>0</v>
      </c>
      <c r="M963">
        <v>0</v>
      </c>
      <c r="N963" s="51"/>
      <c r="O963" s="51"/>
    </row>
    <row r="964" spans="1:15" x14ac:dyDescent="0.5">
      <c r="A964" s="64" t="str">
        <f>IF(ISBLANK(Census!C735),(""),(INT(YEARFRAC(Census!C735,'Request Form'!$E$11,1))))</f>
        <v/>
      </c>
      <c r="B964" s="34" t="str">
        <f ca="1">IF(ISBLANK(Census!C735),(""),(INT(YEARFRAC(Census!C735,TODAY(),1))))</f>
        <v/>
      </c>
      <c r="C964" s="51" t="str">
        <v/>
      </c>
      <c r="D964" s="51"/>
      <c r="E964" s="51"/>
      <c r="F964" s="51">
        <v>0</v>
      </c>
      <c r="G964" s="32">
        <v>0</v>
      </c>
      <c r="H964" s="32">
        <v>0</v>
      </c>
      <c r="I964" s="32">
        <v>0</v>
      </c>
      <c r="J964" s="32">
        <v>0</v>
      </c>
      <c r="L964" s="51">
        <v>0</v>
      </c>
      <c r="M964">
        <v>0</v>
      </c>
      <c r="N964" s="51"/>
      <c r="O964" s="51"/>
    </row>
    <row r="965" spans="1:15" x14ac:dyDescent="0.5">
      <c r="A965" s="64" t="str">
        <f>IF(ISBLANK(Census!C736),(""),(INT(YEARFRAC(Census!C736,'Request Form'!$E$11,1))))</f>
        <v/>
      </c>
      <c r="B965" s="34" t="str">
        <f ca="1">IF(ISBLANK(Census!C736),(""),(INT(YEARFRAC(Census!C736,TODAY(),1))))</f>
        <v/>
      </c>
      <c r="C965" s="51" t="str">
        <v/>
      </c>
      <c r="D965" s="51"/>
      <c r="E965" s="51"/>
      <c r="F965" s="51">
        <v>0</v>
      </c>
      <c r="G965" s="32">
        <v>0</v>
      </c>
      <c r="H965" s="32">
        <v>0</v>
      </c>
      <c r="I965" s="32">
        <v>0</v>
      </c>
      <c r="J965" s="32">
        <v>0</v>
      </c>
      <c r="L965" s="51">
        <v>0</v>
      </c>
      <c r="M965">
        <v>0</v>
      </c>
      <c r="N965" s="51"/>
      <c r="O965" s="51"/>
    </row>
    <row r="966" spans="1:15" x14ac:dyDescent="0.5">
      <c r="A966" s="64" t="str">
        <f>IF(ISBLANK(Census!C737),(""),(INT(YEARFRAC(Census!C737,'Request Form'!$E$11,1))))</f>
        <v/>
      </c>
      <c r="B966" s="34" t="str">
        <f ca="1">IF(ISBLANK(Census!C737),(""),(INT(YEARFRAC(Census!C737,TODAY(),1))))</f>
        <v/>
      </c>
      <c r="C966" s="51" t="str">
        <v/>
      </c>
      <c r="D966" s="51"/>
      <c r="E966" s="51"/>
      <c r="F966" s="51">
        <v>0</v>
      </c>
      <c r="G966" s="32">
        <v>0</v>
      </c>
      <c r="H966" s="32">
        <v>0</v>
      </c>
      <c r="I966" s="32">
        <v>0</v>
      </c>
      <c r="J966" s="32">
        <v>0</v>
      </c>
      <c r="L966" s="51">
        <v>0</v>
      </c>
      <c r="M966">
        <v>0</v>
      </c>
      <c r="N966" s="51"/>
      <c r="O966" s="51"/>
    </row>
    <row r="967" spans="1:15" x14ac:dyDescent="0.5">
      <c r="A967" s="64" t="str">
        <f>IF(ISBLANK(Census!C738),(""),(INT(YEARFRAC(Census!C738,'Request Form'!$E$11,1))))</f>
        <v/>
      </c>
      <c r="B967" s="34" t="str">
        <f ca="1">IF(ISBLANK(Census!C738),(""),(INT(YEARFRAC(Census!C738,TODAY(),1))))</f>
        <v/>
      </c>
      <c r="C967" s="51" t="str">
        <v/>
      </c>
      <c r="D967" s="51"/>
      <c r="E967" s="51"/>
      <c r="F967" s="51">
        <v>0</v>
      </c>
      <c r="G967" s="32">
        <v>0</v>
      </c>
      <c r="H967" s="32">
        <v>0</v>
      </c>
      <c r="I967" s="32">
        <v>0</v>
      </c>
      <c r="J967" s="32">
        <v>0</v>
      </c>
      <c r="L967" s="51">
        <v>0</v>
      </c>
      <c r="M967">
        <v>0</v>
      </c>
      <c r="N967" s="51"/>
      <c r="O967" s="51"/>
    </row>
    <row r="968" spans="1:15" x14ac:dyDescent="0.5">
      <c r="A968" s="64" t="str">
        <f>IF(ISBLANK(Census!C739),(""),(INT(YEARFRAC(Census!C739,'Request Form'!$E$11,1))))</f>
        <v/>
      </c>
      <c r="B968" s="34" t="str">
        <f ca="1">IF(ISBLANK(Census!C739),(""),(INT(YEARFRAC(Census!C739,TODAY(),1))))</f>
        <v/>
      </c>
      <c r="C968" s="51" t="str">
        <v/>
      </c>
      <c r="D968" s="51"/>
      <c r="E968" s="51"/>
      <c r="F968" s="51">
        <v>0</v>
      </c>
      <c r="G968" s="32">
        <v>0</v>
      </c>
      <c r="H968" s="32">
        <v>0</v>
      </c>
      <c r="I968" s="32">
        <v>0</v>
      </c>
      <c r="J968" s="32">
        <v>0</v>
      </c>
      <c r="L968" s="51">
        <v>0</v>
      </c>
      <c r="M968">
        <v>0</v>
      </c>
      <c r="N968" s="51"/>
      <c r="O968" s="51"/>
    </row>
    <row r="969" spans="1:15" x14ac:dyDescent="0.5">
      <c r="A969" s="64" t="str">
        <f>IF(ISBLANK(Census!C740),(""),(INT(YEARFRAC(Census!C740,'Request Form'!$E$11,1))))</f>
        <v/>
      </c>
      <c r="B969" s="34" t="str">
        <f ca="1">IF(ISBLANK(Census!C740),(""),(INT(YEARFRAC(Census!C740,TODAY(),1))))</f>
        <v/>
      </c>
      <c r="C969" s="51" t="str">
        <v/>
      </c>
      <c r="D969" s="51"/>
      <c r="E969" s="51"/>
      <c r="F969" s="51">
        <v>0</v>
      </c>
      <c r="G969" s="32">
        <v>0</v>
      </c>
      <c r="H969" s="32">
        <v>0</v>
      </c>
      <c r="I969" s="32">
        <v>0</v>
      </c>
      <c r="J969" s="32">
        <v>0</v>
      </c>
      <c r="L969" s="51">
        <v>0</v>
      </c>
      <c r="M969">
        <v>0</v>
      </c>
      <c r="N969" s="51"/>
      <c r="O969" s="51"/>
    </row>
    <row r="970" spans="1:15" x14ac:dyDescent="0.5">
      <c r="A970" s="64" t="str">
        <f>IF(ISBLANK(Census!C741),(""),(INT(YEARFRAC(Census!C741,'Request Form'!$E$11,1))))</f>
        <v/>
      </c>
      <c r="B970" s="34" t="str">
        <f ca="1">IF(ISBLANK(Census!C741),(""),(INT(YEARFRAC(Census!C741,TODAY(),1))))</f>
        <v/>
      </c>
      <c r="C970" s="51" t="str">
        <v/>
      </c>
      <c r="D970" s="51"/>
      <c r="E970" s="51"/>
      <c r="F970" s="51">
        <v>0</v>
      </c>
      <c r="G970" s="32">
        <v>0</v>
      </c>
      <c r="H970" s="32">
        <v>0</v>
      </c>
      <c r="I970" s="32">
        <v>0</v>
      </c>
      <c r="J970" s="32">
        <v>0</v>
      </c>
      <c r="L970" s="51">
        <v>0</v>
      </c>
      <c r="M970">
        <v>0</v>
      </c>
      <c r="N970" s="51"/>
      <c r="O970" s="51"/>
    </row>
    <row r="971" spans="1:15" x14ac:dyDescent="0.5">
      <c r="A971" s="64" t="str">
        <f>IF(ISBLANK(Census!C742),(""),(INT(YEARFRAC(Census!C742,'Request Form'!$E$11,1))))</f>
        <v/>
      </c>
      <c r="B971" s="34" t="str">
        <f ca="1">IF(ISBLANK(Census!C742),(""),(INT(YEARFRAC(Census!C742,TODAY(),1))))</f>
        <v/>
      </c>
      <c r="C971" s="51" t="str">
        <v/>
      </c>
      <c r="D971" s="51"/>
      <c r="E971" s="51"/>
      <c r="F971" s="51">
        <v>0</v>
      </c>
      <c r="G971" s="32">
        <v>0</v>
      </c>
      <c r="H971" s="32">
        <v>0</v>
      </c>
      <c r="I971" s="32">
        <v>0</v>
      </c>
      <c r="J971" s="32">
        <v>0</v>
      </c>
      <c r="L971" s="51">
        <v>0</v>
      </c>
      <c r="M971">
        <v>0</v>
      </c>
      <c r="N971" s="51"/>
      <c r="O971" s="51"/>
    </row>
    <row r="972" spans="1:15" x14ac:dyDescent="0.5">
      <c r="A972" s="64" t="str">
        <f>IF(ISBLANK(Census!C743),(""),(INT(YEARFRAC(Census!C743,'Request Form'!$E$11,1))))</f>
        <v/>
      </c>
      <c r="B972" s="34" t="str">
        <f ca="1">IF(ISBLANK(Census!C743),(""),(INT(YEARFRAC(Census!C743,TODAY(),1))))</f>
        <v/>
      </c>
      <c r="C972" s="51" t="str">
        <v/>
      </c>
      <c r="D972" s="51"/>
      <c r="E972" s="51"/>
      <c r="F972" s="51">
        <v>0</v>
      </c>
      <c r="G972" s="32">
        <v>0</v>
      </c>
      <c r="H972" s="32">
        <v>0</v>
      </c>
      <c r="I972" s="32">
        <v>0</v>
      </c>
      <c r="J972" s="32">
        <v>0</v>
      </c>
      <c r="L972" s="51">
        <v>0</v>
      </c>
      <c r="M972">
        <v>0</v>
      </c>
      <c r="N972" s="51"/>
      <c r="O972" s="51"/>
    </row>
    <row r="973" spans="1:15" x14ac:dyDescent="0.5">
      <c r="A973" s="64" t="str">
        <f>IF(ISBLANK(Census!C744),(""),(INT(YEARFRAC(Census!C744,'Request Form'!$E$11,1))))</f>
        <v/>
      </c>
      <c r="B973" s="34" t="str">
        <f ca="1">IF(ISBLANK(Census!C744),(""),(INT(YEARFRAC(Census!C744,TODAY(),1))))</f>
        <v/>
      </c>
      <c r="C973" s="51" t="str">
        <v/>
      </c>
      <c r="D973" s="51"/>
      <c r="E973" s="51"/>
      <c r="F973" s="51">
        <v>0</v>
      </c>
      <c r="G973" s="32">
        <v>0</v>
      </c>
      <c r="H973" s="32">
        <v>0</v>
      </c>
      <c r="I973" s="32">
        <v>0</v>
      </c>
      <c r="J973" s="32">
        <v>0</v>
      </c>
      <c r="L973" s="51">
        <v>0</v>
      </c>
      <c r="M973">
        <v>0</v>
      </c>
      <c r="N973" s="51"/>
      <c r="O973" s="51"/>
    </row>
    <row r="974" spans="1:15" x14ac:dyDescent="0.5">
      <c r="A974" s="64" t="str">
        <f>IF(ISBLANK(Census!C745),(""),(INT(YEARFRAC(Census!C745,'Request Form'!$E$11,1))))</f>
        <v/>
      </c>
      <c r="B974" s="34" t="str">
        <f ca="1">IF(ISBLANK(Census!C745),(""),(INT(YEARFRAC(Census!C745,TODAY(),1))))</f>
        <v/>
      </c>
      <c r="C974" s="51" t="str">
        <v/>
      </c>
      <c r="D974" s="51"/>
      <c r="E974" s="51"/>
      <c r="F974" s="51">
        <v>0</v>
      </c>
      <c r="G974" s="32">
        <v>0</v>
      </c>
      <c r="H974" s="32">
        <v>0</v>
      </c>
      <c r="I974" s="32">
        <v>0</v>
      </c>
      <c r="J974" s="32">
        <v>0</v>
      </c>
      <c r="L974" s="51">
        <v>0</v>
      </c>
      <c r="M974">
        <v>0</v>
      </c>
      <c r="N974" s="51"/>
      <c r="O974" s="51"/>
    </row>
    <row r="975" spans="1:15" x14ac:dyDescent="0.5">
      <c r="A975" s="64" t="str">
        <f>IF(ISBLANK(Census!C746),(""),(INT(YEARFRAC(Census!C746,'Request Form'!$E$11,1))))</f>
        <v/>
      </c>
      <c r="B975" s="34" t="str">
        <f ca="1">IF(ISBLANK(Census!C746),(""),(INT(YEARFRAC(Census!C746,TODAY(),1))))</f>
        <v/>
      </c>
      <c r="C975" s="51" t="str">
        <v/>
      </c>
      <c r="D975" s="51"/>
      <c r="E975" s="51"/>
      <c r="F975" s="51">
        <v>0</v>
      </c>
      <c r="G975" s="32">
        <v>0</v>
      </c>
      <c r="H975" s="32">
        <v>0</v>
      </c>
      <c r="I975" s="32">
        <v>0</v>
      </c>
      <c r="J975" s="32">
        <v>0</v>
      </c>
      <c r="L975" s="51">
        <v>0</v>
      </c>
      <c r="M975">
        <v>0</v>
      </c>
      <c r="N975" s="51"/>
      <c r="O975" s="51"/>
    </row>
    <row r="976" spans="1:15" x14ac:dyDescent="0.5">
      <c r="A976" s="64" t="str">
        <f>IF(ISBLANK(Census!C747),(""),(INT(YEARFRAC(Census!C747,'Request Form'!$E$11,1))))</f>
        <v/>
      </c>
      <c r="B976" s="34" t="str">
        <f ca="1">IF(ISBLANK(Census!C747),(""),(INT(YEARFRAC(Census!C747,TODAY(),1))))</f>
        <v/>
      </c>
      <c r="C976" s="51" t="str">
        <v/>
      </c>
      <c r="D976" s="51"/>
      <c r="E976" s="51"/>
      <c r="F976" s="51">
        <v>0</v>
      </c>
      <c r="G976" s="32">
        <v>0</v>
      </c>
      <c r="H976" s="32">
        <v>0</v>
      </c>
      <c r="I976" s="32">
        <v>0</v>
      </c>
      <c r="J976" s="32">
        <v>0</v>
      </c>
      <c r="L976" s="51">
        <v>0</v>
      </c>
      <c r="M976">
        <v>0</v>
      </c>
      <c r="N976" s="51"/>
      <c r="O976" s="51"/>
    </row>
    <row r="977" spans="1:15" x14ac:dyDescent="0.5">
      <c r="A977" s="64" t="str">
        <f>IF(ISBLANK(Census!C748),(""),(INT(YEARFRAC(Census!C748,'Request Form'!$E$11,1))))</f>
        <v/>
      </c>
      <c r="B977" s="34" t="str">
        <f ca="1">IF(ISBLANK(Census!C748),(""),(INT(YEARFRAC(Census!C748,TODAY(),1))))</f>
        <v/>
      </c>
      <c r="C977" s="51" t="str">
        <v/>
      </c>
      <c r="D977" s="51"/>
      <c r="E977" s="51"/>
      <c r="F977" s="51">
        <v>0</v>
      </c>
      <c r="G977" s="32">
        <v>0</v>
      </c>
      <c r="H977" s="32">
        <v>0</v>
      </c>
      <c r="I977" s="32">
        <v>0</v>
      </c>
      <c r="J977" s="32">
        <v>0</v>
      </c>
      <c r="L977" s="51">
        <v>0</v>
      </c>
      <c r="M977">
        <v>0</v>
      </c>
      <c r="N977" s="51"/>
      <c r="O977" s="51"/>
    </row>
    <row r="978" spans="1:15" x14ac:dyDescent="0.5">
      <c r="A978" s="64" t="str">
        <f>IF(ISBLANK(Census!C749),(""),(INT(YEARFRAC(Census!C749,'Request Form'!$E$11,1))))</f>
        <v/>
      </c>
      <c r="B978" s="34" t="str">
        <f ca="1">IF(ISBLANK(Census!C749),(""),(INT(YEARFRAC(Census!C749,TODAY(),1))))</f>
        <v/>
      </c>
      <c r="C978" s="51" t="str">
        <v/>
      </c>
      <c r="D978" s="51"/>
      <c r="E978" s="51"/>
      <c r="F978" s="51">
        <v>0</v>
      </c>
      <c r="G978" s="32">
        <v>0</v>
      </c>
      <c r="H978" s="32">
        <v>0</v>
      </c>
      <c r="I978" s="32">
        <v>0</v>
      </c>
      <c r="J978" s="32">
        <v>0</v>
      </c>
      <c r="L978" s="51">
        <v>0</v>
      </c>
      <c r="M978">
        <v>0</v>
      </c>
      <c r="N978" s="51"/>
      <c r="O978" s="51"/>
    </row>
    <row r="979" spans="1:15" x14ac:dyDescent="0.5">
      <c r="A979" s="64" t="str">
        <f>IF(ISBLANK(Census!C750),(""),(INT(YEARFRAC(Census!C750,'Request Form'!$E$11,1))))</f>
        <v/>
      </c>
      <c r="B979" s="34" t="str">
        <f ca="1">IF(ISBLANK(Census!C750),(""),(INT(YEARFRAC(Census!C750,TODAY(),1))))</f>
        <v/>
      </c>
      <c r="C979" s="51" t="str">
        <v/>
      </c>
      <c r="D979" s="51"/>
      <c r="E979" s="51"/>
      <c r="F979" s="51">
        <v>0</v>
      </c>
      <c r="G979" s="32">
        <v>0</v>
      </c>
      <c r="H979" s="32">
        <v>0</v>
      </c>
      <c r="I979" s="32">
        <v>0</v>
      </c>
      <c r="J979" s="32">
        <v>0</v>
      </c>
      <c r="L979" s="51">
        <v>0</v>
      </c>
      <c r="M979">
        <v>0</v>
      </c>
      <c r="N979" s="51"/>
      <c r="O979" s="51"/>
    </row>
    <row r="980" spans="1:15" x14ac:dyDescent="0.5">
      <c r="A980" s="64" t="str">
        <f>IF(ISBLANK(Census!C751),(""),(INT(YEARFRAC(Census!C751,'Request Form'!$E$11,1))))</f>
        <v/>
      </c>
      <c r="B980" s="34" t="str">
        <f ca="1">IF(ISBLANK(Census!C751),(""),(INT(YEARFRAC(Census!C751,TODAY(),1))))</f>
        <v/>
      </c>
      <c r="C980" s="51" t="str">
        <v/>
      </c>
      <c r="D980" s="51"/>
      <c r="E980" s="51"/>
      <c r="F980" s="51">
        <v>0</v>
      </c>
      <c r="G980" s="32">
        <v>0</v>
      </c>
      <c r="H980" s="32">
        <v>0</v>
      </c>
      <c r="I980" s="32">
        <v>0</v>
      </c>
      <c r="J980" s="32">
        <v>0</v>
      </c>
      <c r="L980" s="51">
        <v>0</v>
      </c>
      <c r="M980">
        <v>0</v>
      </c>
      <c r="N980" s="51"/>
      <c r="O980" s="51"/>
    </row>
    <row r="981" spans="1:15" x14ac:dyDescent="0.5">
      <c r="A981" s="64" t="str">
        <f>IF(ISBLANK(Census!C752),(""),(INT(YEARFRAC(Census!C752,'Request Form'!$E$11,1))))</f>
        <v/>
      </c>
      <c r="B981" s="34" t="str">
        <f ca="1">IF(ISBLANK(Census!C752),(""),(INT(YEARFRAC(Census!C752,TODAY(),1))))</f>
        <v/>
      </c>
      <c r="C981" s="51" t="str">
        <v/>
      </c>
      <c r="D981" s="51"/>
      <c r="E981" s="51"/>
      <c r="F981" s="51">
        <v>0</v>
      </c>
      <c r="G981" s="32">
        <v>0</v>
      </c>
      <c r="H981" s="32">
        <v>0</v>
      </c>
      <c r="I981" s="32">
        <v>0</v>
      </c>
      <c r="J981" s="32">
        <v>0</v>
      </c>
      <c r="L981" s="51">
        <v>0</v>
      </c>
      <c r="M981">
        <v>0</v>
      </c>
      <c r="N981" s="51"/>
      <c r="O981" s="51"/>
    </row>
    <row r="982" spans="1:15" x14ac:dyDescent="0.5">
      <c r="A982" s="64" t="str">
        <f>IF(ISBLANK(Census!C753),(""),(INT(YEARFRAC(Census!C753,'Request Form'!$E$11,1))))</f>
        <v/>
      </c>
      <c r="B982" s="34" t="str">
        <f ca="1">IF(ISBLANK(Census!C753),(""),(INT(YEARFRAC(Census!C753,TODAY(),1))))</f>
        <v/>
      </c>
      <c r="C982" s="51" t="str">
        <v/>
      </c>
      <c r="D982" s="51"/>
      <c r="E982" s="51"/>
      <c r="F982" s="51">
        <v>0</v>
      </c>
      <c r="G982" s="32">
        <v>0</v>
      </c>
      <c r="H982" s="32">
        <v>0</v>
      </c>
      <c r="I982" s="32">
        <v>0</v>
      </c>
      <c r="J982" s="32">
        <v>0</v>
      </c>
      <c r="L982" s="51">
        <v>0</v>
      </c>
      <c r="M982">
        <v>0</v>
      </c>
      <c r="N982" s="51"/>
      <c r="O982" s="51"/>
    </row>
    <row r="983" spans="1:15" x14ac:dyDescent="0.5">
      <c r="A983" s="64" t="str">
        <f>IF(ISBLANK(Census!C754),(""),(INT(YEARFRAC(Census!C754,'Request Form'!$E$11,1))))</f>
        <v/>
      </c>
      <c r="B983" s="34" t="str">
        <f ca="1">IF(ISBLANK(Census!C754),(""),(INT(YEARFRAC(Census!C754,TODAY(),1))))</f>
        <v/>
      </c>
      <c r="C983" s="51" t="str">
        <v/>
      </c>
      <c r="D983" s="51"/>
      <c r="E983" s="51"/>
      <c r="F983" s="51">
        <v>0</v>
      </c>
      <c r="G983" s="32">
        <v>0</v>
      </c>
      <c r="H983" s="32">
        <v>0</v>
      </c>
      <c r="I983" s="32">
        <v>0</v>
      </c>
      <c r="J983" s="32">
        <v>0</v>
      </c>
      <c r="L983" s="51">
        <v>0</v>
      </c>
      <c r="M983">
        <v>0</v>
      </c>
      <c r="N983" s="51"/>
      <c r="O983" s="51"/>
    </row>
    <row r="984" spans="1:15" x14ac:dyDescent="0.5">
      <c r="A984" s="64" t="str">
        <f>IF(ISBLANK(Census!C755),(""),(INT(YEARFRAC(Census!C755,'Request Form'!$E$11,1))))</f>
        <v/>
      </c>
      <c r="B984" s="34" t="str">
        <f ca="1">IF(ISBLANK(Census!C755),(""),(INT(YEARFRAC(Census!C755,TODAY(),1))))</f>
        <v/>
      </c>
      <c r="C984" s="51" t="str">
        <v/>
      </c>
      <c r="D984" s="51"/>
      <c r="E984" s="51"/>
      <c r="F984" s="51">
        <v>0</v>
      </c>
      <c r="G984" s="32">
        <v>0</v>
      </c>
      <c r="H984" s="32">
        <v>0</v>
      </c>
      <c r="I984" s="32">
        <v>0</v>
      </c>
      <c r="J984" s="32">
        <v>0</v>
      </c>
      <c r="L984" s="51">
        <v>0</v>
      </c>
      <c r="M984">
        <v>0</v>
      </c>
      <c r="N984" s="51"/>
      <c r="O984" s="51"/>
    </row>
    <row r="985" spans="1:15" x14ac:dyDescent="0.5">
      <c r="A985" s="64" t="str">
        <f>IF(ISBLANK(Census!C756),(""),(INT(YEARFRAC(Census!C756,'Request Form'!$E$11,1))))</f>
        <v/>
      </c>
      <c r="B985" s="34" t="str">
        <f ca="1">IF(ISBLANK(Census!C756),(""),(INT(YEARFRAC(Census!C756,TODAY(),1))))</f>
        <v/>
      </c>
      <c r="C985" s="51" t="str">
        <v/>
      </c>
      <c r="D985" s="51"/>
      <c r="E985" s="51"/>
      <c r="F985" s="51">
        <v>0</v>
      </c>
      <c r="G985" s="32">
        <v>0</v>
      </c>
      <c r="H985" s="32">
        <v>0</v>
      </c>
      <c r="I985" s="32">
        <v>0</v>
      </c>
      <c r="J985" s="32">
        <v>0</v>
      </c>
      <c r="L985" s="51">
        <v>0</v>
      </c>
      <c r="M985">
        <v>0</v>
      </c>
      <c r="N985" s="51"/>
      <c r="O985" s="51"/>
    </row>
    <row r="986" spans="1:15" x14ac:dyDescent="0.5">
      <c r="A986" s="64" t="str">
        <f>IF(ISBLANK(Census!C757),(""),(INT(YEARFRAC(Census!C757,'Request Form'!$E$11,1))))</f>
        <v/>
      </c>
      <c r="B986" s="34" t="str">
        <f ca="1">IF(ISBLANK(Census!C757),(""),(INT(YEARFRAC(Census!C757,TODAY(),1))))</f>
        <v/>
      </c>
      <c r="C986" s="51" t="str">
        <v/>
      </c>
      <c r="D986" s="51"/>
      <c r="E986" s="51"/>
      <c r="F986" s="51">
        <v>0</v>
      </c>
      <c r="G986" s="32">
        <v>0</v>
      </c>
      <c r="H986" s="32">
        <v>0</v>
      </c>
      <c r="I986" s="32">
        <v>0</v>
      </c>
      <c r="J986" s="32">
        <v>0</v>
      </c>
      <c r="L986" s="51">
        <v>0</v>
      </c>
      <c r="M986">
        <v>0</v>
      </c>
      <c r="N986" s="51"/>
      <c r="O986" s="51"/>
    </row>
    <row r="987" spans="1:15" x14ac:dyDescent="0.5">
      <c r="A987" s="64" t="str">
        <f>IF(ISBLANK(Census!C758),(""),(INT(YEARFRAC(Census!C758,'Request Form'!$E$11,1))))</f>
        <v/>
      </c>
      <c r="B987" s="34" t="str">
        <f ca="1">IF(ISBLANK(Census!C758),(""),(INT(YEARFRAC(Census!C758,TODAY(),1))))</f>
        <v/>
      </c>
      <c r="C987" s="51" t="str">
        <v/>
      </c>
      <c r="D987" s="51"/>
      <c r="E987" s="51"/>
      <c r="F987" s="51">
        <v>0</v>
      </c>
      <c r="G987" s="32">
        <v>0</v>
      </c>
      <c r="H987" s="32">
        <v>0</v>
      </c>
      <c r="I987" s="32">
        <v>0</v>
      </c>
      <c r="J987" s="32">
        <v>0</v>
      </c>
      <c r="L987" s="51">
        <v>0</v>
      </c>
      <c r="M987">
        <v>0</v>
      </c>
      <c r="N987" s="51"/>
      <c r="O987" s="51"/>
    </row>
    <row r="988" spans="1:15" x14ac:dyDescent="0.5">
      <c r="A988" s="64" t="str">
        <f>IF(ISBLANK(Census!C759),(""),(INT(YEARFRAC(Census!C759,'Request Form'!$E$11,1))))</f>
        <v/>
      </c>
      <c r="B988" s="34" t="str">
        <f ca="1">IF(ISBLANK(Census!C759),(""),(INT(YEARFRAC(Census!C759,TODAY(),1))))</f>
        <v/>
      </c>
      <c r="C988" s="51" t="str">
        <v/>
      </c>
      <c r="D988" s="51"/>
      <c r="E988" s="51"/>
      <c r="F988" s="51">
        <v>0</v>
      </c>
      <c r="G988" s="32">
        <v>0</v>
      </c>
      <c r="H988" s="32">
        <v>0</v>
      </c>
      <c r="I988" s="32">
        <v>0</v>
      </c>
      <c r="J988" s="32">
        <v>0</v>
      </c>
      <c r="L988" s="51">
        <v>0</v>
      </c>
      <c r="M988">
        <v>0</v>
      </c>
      <c r="N988" s="51"/>
      <c r="O988" s="51"/>
    </row>
    <row r="989" spans="1:15" x14ac:dyDescent="0.5">
      <c r="A989" s="64" t="str">
        <f>IF(ISBLANK(Census!C760),(""),(INT(YEARFRAC(Census!C760,'Request Form'!$E$11,1))))</f>
        <v/>
      </c>
      <c r="B989" s="34" t="str">
        <f ca="1">IF(ISBLANK(Census!C760),(""),(INT(YEARFRAC(Census!C760,TODAY(),1))))</f>
        <v/>
      </c>
      <c r="C989" s="51" t="str">
        <v/>
      </c>
      <c r="D989" s="51"/>
      <c r="E989" s="51"/>
      <c r="F989" s="51">
        <v>0</v>
      </c>
      <c r="G989" s="32">
        <v>0</v>
      </c>
      <c r="H989" s="32">
        <v>0</v>
      </c>
      <c r="I989" s="32">
        <v>0</v>
      </c>
      <c r="J989" s="32">
        <v>0</v>
      </c>
      <c r="L989" s="51">
        <v>0</v>
      </c>
      <c r="M989">
        <v>0</v>
      </c>
      <c r="N989" s="51"/>
      <c r="O989" s="51"/>
    </row>
    <row r="990" spans="1:15" x14ac:dyDescent="0.5">
      <c r="A990" s="64" t="str">
        <f>IF(ISBLANK(Census!C761),(""),(INT(YEARFRAC(Census!C761,'Request Form'!$E$11,1))))</f>
        <v/>
      </c>
      <c r="B990" s="34" t="str">
        <f ca="1">IF(ISBLANK(Census!C761),(""),(INT(YEARFRAC(Census!C761,TODAY(),1))))</f>
        <v/>
      </c>
      <c r="C990" s="51" t="str">
        <v/>
      </c>
      <c r="D990" s="51"/>
      <c r="E990" s="51"/>
      <c r="F990" s="51">
        <v>0</v>
      </c>
      <c r="G990" s="32">
        <v>0</v>
      </c>
      <c r="H990" s="32">
        <v>0</v>
      </c>
      <c r="I990" s="32">
        <v>0</v>
      </c>
      <c r="J990" s="32">
        <v>0</v>
      </c>
      <c r="L990" s="51">
        <v>0</v>
      </c>
      <c r="M990">
        <v>0</v>
      </c>
      <c r="N990" s="51"/>
      <c r="O990" s="51"/>
    </row>
    <row r="991" spans="1:15" x14ac:dyDescent="0.5">
      <c r="A991" s="64" t="str">
        <f>IF(ISBLANK(Census!C762),(""),(INT(YEARFRAC(Census!C762,'Request Form'!$E$11,1))))</f>
        <v/>
      </c>
      <c r="B991" s="34" t="str">
        <f ca="1">IF(ISBLANK(Census!C762),(""),(INT(YEARFRAC(Census!C762,TODAY(),1))))</f>
        <v/>
      </c>
      <c r="C991" s="51" t="str">
        <v/>
      </c>
      <c r="D991" s="51"/>
      <c r="E991" s="51"/>
      <c r="F991" s="51">
        <v>0</v>
      </c>
      <c r="G991" s="32">
        <v>0</v>
      </c>
      <c r="H991" s="32">
        <v>0</v>
      </c>
      <c r="I991" s="32">
        <v>0</v>
      </c>
      <c r="J991" s="32">
        <v>0</v>
      </c>
      <c r="L991" s="51">
        <v>0</v>
      </c>
      <c r="M991">
        <v>0</v>
      </c>
      <c r="N991" s="51"/>
      <c r="O991" s="51"/>
    </row>
    <row r="992" spans="1:15" x14ac:dyDescent="0.5">
      <c r="A992" s="64" t="str">
        <f>IF(ISBLANK(Census!C763),(""),(INT(YEARFRAC(Census!C763,'Request Form'!$E$11,1))))</f>
        <v/>
      </c>
      <c r="B992" s="34" t="str">
        <f ca="1">IF(ISBLANK(Census!C763),(""),(INT(YEARFRAC(Census!C763,TODAY(),1))))</f>
        <v/>
      </c>
      <c r="C992" s="51" t="str">
        <v/>
      </c>
      <c r="D992" s="51"/>
      <c r="E992" s="51"/>
      <c r="F992" s="51">
        <v>0</v>
      </c>
      <c r="G992" s="32">
        <v>0</v>
      </c>
      <c r="H992" s="32">
        <v>0</v>
      </c>
      <c r="I992" s="32">
        <v>0</v>
      </c>
      <c r="J992" s="32">
        <v>0</v>
      </c>
      <c r="L992" s="51">
        <v>0</v>
      </c>
      <c r="M992">
        <v>0</v>
      </c>
      <c r="N992" s="51"/>
      <c r="O992" s="51"/>
    </row>
    <row r="993" spans="1:15" x14ac:dyDescent="0.5">
      <c r="A993" s="64" t="str">
        <f>IF(ISBLANK(Census!C764),(""),(INT(YEARFRAC(Census!C764,'Request Form'!$E$11,1))))</f>
        <v/>
      </c>
      <c r="B993" s="34" t="str">
        <f ca="1">IF(ISBLANK(Census!C764),(""),(INT(YEARFRAC(Census!C764,TODAY(),1))))</f>
        <v/>
      </c>
      <c r="C993" s="51" t="str">
        <v/>
      </c>
      <c r="D993" s="51"/>
      <c r="E993" s="51"/>
      <c r="F993" s="51">
        <v>0</v>
      </c>
      <c r="G993" s="32">
        <v>0</v>
      </c>
      <c r="H993" s="32">
        <v>0</v>
      </c>
      <c r="I993" s="32">
        <v>0</v>
      </c>
      <c r="J993" s="32">
        <v>0</v>
      </c>
      <c r="L993" s="51">
        <v>0</v>
      </c>
      <c r="M993">
        <v>0</v>
      </c>
      <c r="N993" s="51"/>
      <c r="O993" s="51"/>
    </row>
    <row r="994" spans="1:15" x14ac:dyDescent="0.5">
      <c r="A994" s="64" t="str">
        <f>IF(ISBLANK(Census!C765),(""),(INT(YEARFRAC(Census!C765,'Request Form'!$E$11,1))))</f>
        <v/>
      </c>
      <c r="B994" s="34" t="str">
        <f ca="1">IF(ISBLANK(Census!C765),(""),(INT(YEARFRAC(Census!C765,TODAY(),1))))</f>
        <v/>
      </c>
      <c r="C994" s="51" t="str">
        <v/>
      </c>
      <c r="D994" s="51"/>
      <c r="E994" s="51"/>
      <c r="F994" s="51">
        <v>0</v>
      </c>
      <c r="G994" s="32">
        <v>0</v>
      </c>
      <c r="H994" s="32">
        <v>0</v>
      </c>
      <c r="I994" s="32">
        <v>0</v>
      </c>
      <c r="J994" s="32">
        <v>0</v>
      </c>
      <c r="L994" s="51">
        <v>0</v>
      </c>
      <c r="M994">
        <v>0</v>
      </c>
      <c r="N994" s="51"/>
      <c r="O994" s="51"/>
    </row>
    <row r="995" spans="1:15" x14ac:dyDescent="0.5">
      <c r="A995" s="64" t="str">
        <f>IF(ISBLANK(Census!C766),(""),(INT(YEARFRAC(Census!C766,'Request Form'!$E$11,1))))</f>
        <v/>
      </c>
      <c r="B995" s="34" t="str">
        <f ca="1">IF(ISBLANK(Census!C766),(""),(INT(YEARFRAC(Census!C766,TODAY(),1))))</f>
        <v/>
      </c>
      <c r="C995" s="51" t="str">
        <v/>
      </c>
      <c r="D995" s="51"/>
      <c r="E995" s="51"/>
      <c r="F995" s="51">
        <v>0</v>
      </c>
      <c r="G995" s="32">
        <v>0</v>
      </c>
      <c r="H995" s="32">
        <v>0</v>
      </c>
      <c r="I995" s="32">
        <v>0</v>
      </c>
      <c r="J995" s="32">
        <v>0</v>
      </c>
      <c r="L995" s="51">
        <v>0</v>
      </c>
      <c r="M995">
        <v>0</v>
      </c>
      <c r="N995" s="51"/>
      <c r="O995" s="51"/>
    </row>
    <row r="996" spans="1:15" x14ac:dyDescent="0.5">
      <c r="A996" s="64" t="str">
        <f>IF(ISBLANK(Census!C767),(""),(INT(YEARFRAC(Census!C767,'Request Form'!$E$11,1))))</f>
        <v/>
      </c>
      <c r="B996" s="34" t="str">
        <f ca="1">IF(ISBLANK(Census!C767),(""),(INT(YEARFRAC(Census!C767,TODAY(),1))))</f>
        <v/>
      </c>
      <c r="C996" s="51" t="str">
        <v/>
      </c>
      <c r="D996" s="51"/>
      <c r="E996" s="51"/>
      <c r="F996" s="51">
        <v>0</v>
      </c>
      <c r="G996" s="32">
        <v>0</v>
      </c>
      <c r="H996" s="32">
        <v>0</v>
      </c>
      <c r="I996" s="32">
        <v>0</v>
      </c>
      <c r="J996" s="32">
        <v>0</v>
      </c>
      <c r="L996" s="51">
        <v>0</v>
      </c>
      <c r="M996">
        <v>0</v>
      </c>
      <c r="N996" s="51"/>
      <c r="O996" s="51"/>
    </row>
    <row r="997" spans="1:15" x14ac:dyDescent="0.5">
      <c r="A997" s="64" t="str">
        <f>IF(ISBLANK(Census!C768),(""),(INT(YEARFRAC(Census!C768,'Request Form'!$E$11,1))))</f>
        <v/>
      </c>
      <c r="B997" s="34" t="str">
        <f ca="1">IF(ISBLANK(Census!C768),(""),(INT(YEARFRAC(Census!C768,TODAY(),1))))</f>
        <v/>
      </c>
      <c r="C997" s="51" t="str">
        <v/>
      </c>
      <c r="D997" s="51"/>
      <c r="E997" s="51"/>
      <c r="F997" s="51">
        <v>0</v>
      </c>
      <c r="G997" s="32">
        <v>0</v>
      </c>
      <c r="H997" s="32">
        <v>0</v>
      </c>
      <c r="I997" s="32">
        <v>0</v>
      </c>
      <c r="J997" s="32">
        <v>0</v>
      </c>
      <c r="L997" s="51">
        <v>0</v>
      </c>
      <c r="M997">
        <v>0</v>
      </c>
      <c r="N997" s="51"/>
      <c r="O997" s="51"/>
    </row>
    <row r="998" spans="1:15" x14ac:dyDescent="0.5">
      <c r="A998" s="64" t="str">
        <f>IF(ISBLANK(Census!C769),(""),(INT(YEARFRAC(Census!C769,'Request Form'!$E$11,1))))</f>
        <v/>
      </c>
      <c r="B998" s="34" t="str">
        <f ca="1">IF(ISBLANK(Census!C769),(""),(INT(YEARFRAC(Census!C769,TODAY(),1))))</f>
        <v/>
      </c>
      <c r="C998" s="51" t="str">
        <v/>
      </c>
      <c r="D998" s="51"/>
      <c r="E998" s="51"/>
      <c r="F998" s="51">
        <v>0</v>
      </c>
      <c r="G998" s="32">
        <v>0</v>
      </c>
      <c r="H998" s="32">
        <v>0</v>
      </c>
      <c r="I998" s="32">
        <v>0</v>
      </c>
      <c r="J998" s="32">
        <v>0</v>
      </c>
      <c r="L998" s="51">
        <v>0</v>
      </c>
      <c r="M998">
        <v>0</v>
      </c>
      <c r="N998" s="51"/>
      <c r="O998" s="51"/>
    </row>
    <row r="999" spans="1:15" x14ac:dyDescent="0.5">
      <c r="A999" s="64" t="str">
        <f>IF(ISBLANK(Census!C770),(""),(INT(YEARFRAC(Census!C770,'Request Form'!$E$11,1))))</f>
        <v/>
      </c>
      <c r="B999" s="34" t="str">
        <f ca="1">IF(ISBLANK(Census!C770),(""),(INT(YEARFRAC(Census!C770,TODAY(),1))))</f>
        <v/>
      </c>
      <c r="C999" s="51" t="str">
        <v/>
      </c>
      <c r="D999" s="51"/>
      <c r="E999" s="51"/>
      <c r="F999" s="51">
        <v>0</v>
      </c>
      <c r="G999" s="32">
        <v>0</v>
      </c>
      <c r="H999" s="32">
        <v>0</v>
      </c>
      <c r="I999" s="32">
        <v>0</v>
      </c>
      <c r="J999" s="32">
        <v>0</v>
      </c>
      <c r="L999" s="51">
        <v>0</v>
      </c>
      <c r="M999">
        <v>0</v>
      </c>
      <c r="N999" s="51"/>
      <c r="O999" s="51"/>
    </row>
    <row r="1000" spans="1:15" x14ac:dyDescent="0.5">
      <c r="A1000" s="64" t="str">
        <f>IF(ISBLANK(Census!C771),(""),(INT(YEARFRAC(Census!C771,'Request Form'!$E$11,1))))</f>
        <v/>
      </c>
      <c r="B1000" s="34" t="str">
        <f ca="1">IF(ISBLANK(Census!C771),(""),(INT(YEARFRAC(Census!C771,TODAY(),1))))</f>
        <v/>
      </c>
      <c r="C1000" s="51" t="str">
        <v/>
      </c>
      <c r="D1000" s="51"/>
      <c r="E1000" s="51"/>
      <c r="F1000" s="51">
        <v>0</v>
      </c>
      <c r="G1000" s="32">
        <v>0</v>
      </c>
      <c r="H1000" s="32">
        <v>0</v>
      </c>
      <c r="I1000" s="32">
        <v>0</v>
      </c>
      <c r="J1000" s="32">
        <v>0</v>
      </c>
      <c r="L1000" s="51">
        <v>0</v>
      </c>
      <c r="M1000">
        <v>0</v>
      </c>
      <c r="N1000" s="51"/>
      <c r="O1000" s="51"/>
    </row>
    <row r="1001" spans="1:15" x14ac:dyDescent="0.5">
      <c r="A1001" s="64" t="str">
        <f>IF(ISBLANK(Census!C772),(""),(INT(YEARFRAC(Census!C772,'Request Form'!$E$11,1))))</f>
        <v/>
      </c>
      <c r="B1001" s="34" t="str">
        <f ca="1">IF(ISBLANK(Census!C772),(""),(INT(YEARFRAC(Census!C772,TODAY(),1))))</f>
        <v/>
      </c>
      <c r="C1001" s="51" t="str">
        <v/>
      </c>
      <c r="D1001" s="51"/>
      <c r="E1001" s="51"/>
      <c r="F1001" s="51">
        <v>0</v>
      </c>
      <c r="G1001" s="32">
        <v>0</v>
      </c>
      <c r="H1001" s="32">
        <v>0</v>
      </c>
      <c r="I1001" s="32">
        <v>0</v>
      </c>
      <c r="J1001" s="32">
        <v>0</v>
      </c>
      <c r="L1001" s="51">
        <v>0</v>
      </c>
      <c r="M1001">
        <v>0</v>
      </c>
      <c r="N1001" s="51"/>
      <c r="O1001" s="51"/>
    </row>
    <row r="1002" spans="1:15" x14ac:dyDescent="0.5">
      <c r="A1002" s="64" t="str">
        <f>IF(ISBLANK(Census!C773),(""),(INT(YEARFRAC(Census!C773,'Request Form'!$E$11,1))))</f>
        <v/>
      </c>
      <c r="B1002" s="34" t="str">
        <f ca="1">IF(ISBLANK(Census!C773),(""),(INT(YEARFRAC(Census!C773,TODAY(),1))))</f>
        <v/>
      </c>
      <c r="C1002" s="51" t="str">
        <v/>
      </c>
      <c r="D1002" s="51"/>
      <c r="E1002" s="51"/>
      <c r="F1002" s="51">
        <v>0</v>
      </c>
      <c r="G1002" s="32">
        <v>0</v>
      </c>
      <c r="H1002" s="32">
        <v>0</v>
      </c>
      <c r="I1002" s="32">
        <v>0</v>
      </c>
      <c r="J1002" s="32">
        <v>0</v>
      </c>
      <c r="L1002" s="51">
        <v>0</v>
      </c>
      <c r="M1002">
        <v>0</v>
      </c>
      <c r="N1002" s="51"/>
      <c r="O1002" s="51"/>
    </row>
    <row r="1003" spans="1:15" x14ac:dyDescent="0.5">
      <c r="A1003" s="64" t="str">
        <f>IF(ISBLANK(Census!C774),(""),(INT(YEARFRAC(Census!C774,'Request Form'!$E$11,1))))</f>
        <v/>
      </c>
      <c r="B1003" s="34" t="str">
        <f ca="1">IF(ISBLANK(Census!C774),(""),(INT(YEARFRAC(Census!C774,TODAY(),1))))</f>
        <v/>
      </c>
      <c r="C1003" s="51" t="str">
        <v/>
      </c>
      <c r="D1003" s="51"/>
      <c r="E1003" s="51"/>
      <c r="F1003" s="51">
        <v>0</v>
      </c>
      <c r="G1003" s="32">
        <v>0</v>
      </c>
      <c r="H1003" s="32">
        <v>0</v>
      </c>
      <c r="I1003" s="32">
        <v>0</v>
      </c>
      <c r="J1003" s="32">
        <v>0</v>
      </c>
      <c r="L1003" s="51">
        <v>0</v>
      </c>
      <c r="M1003">
        <v>0</v>
      </c>
      <c r="N1003" s="51"/>
      <c r="O1003" s="51"/>
    </row>
    <row r="1004" spans="1:15" x14ac:dyDescent="0.5">
      <c r="A1004" s="64" t="str">
        <f>IF(ISBLANK(Census!C775),(""),(INT(YEARFRAC(Census!C775,'Request Form'!$E$11,1))))</f>
        <v/>
      </c>
      <c r="B1004" s="34" t="str">
        <f ca="1">IF(ISBLANK(Census!C775),(""),(INT(YEARFRAC(Census!C775,TODAY(),1))))</f>
        <v/>
      </c>
      <c r="C1004" s="51" t="str">
        <v/>
      </c>
      <c r="D1004" s="51"/>
      <c r="E1004" s="51"/>
      <c r="F1004" s="51">
        <v>0</v>
      </c>
      <c r="G1004" s="32">
        <v>0</v>
      </c>
      <c r="H1004" s="32">
        <v>0</v>
      </c>
      <c r="I1004" s="32">
        <v>0</v>
      </c>
      <c r="J1004" s="32">
        <v>0</v>
      </c>
      <c r="L1004" s="51">
        <v>0</v>
      </c>
      <c r="M1004">
        <v>0</v>
      </c>
      <c r="N1004" s="51"/>
      <c r="O1004" s="51"/>
    </row>
    <row r="1005" spans="1:15" x14ac:dyDescent="0.5">
      <c r="A1005" s="64" t="str">
        <f>IF(ISBLANK(Census!C776),(""),(INT(YEARFRAC(Census!C776,'Request Form'!$E$11,1))))</f>
        <v/>
      </c>
      <c r="B1005" s="34" t="str">
        <f ca="1">IF(ISBLANK(Census!C776),(""),(INT(YEARFRAC(Census!C776,TODAY(),1))))</f>
        <v/>
      </c>
      <c r="C1005" s="51" t="str">
        <v/>
      </c>
      <c r="D1005" s="51"/>
      <c r="E1005" s="51"/>
      <c r="F1005" s="51">
        <v>0</v>
      </c>
      <c r="G1005" s="32">
        <v>0</v>
      </c>
      <c r="H1005" s="32">
        <v>0</v>
      </c>
      <c r="I1005" s="32">
        <v>0</v>
      </c>
      <c r="J1005" s="32">
        <v>0</v>
      </c>
      <c r="L1005" s="51">
        <v>0</v>
      </c>
      <c r="M1005">
        <v>0</v>
      </c>
      <c r="N1005" s="51"/>
      <c r="O1005" s="51"/>
    </row>
    <row r="1006" spans="1:15" x14ac:dyDescent="0.5">
      <c r="A1006" s="64" t="str">
        <f>IF(ISBLANK(Census!C777),(""),(INT(YEARFRAC(Census!C777,'Request Form'!$E$11,1))))</f>
        <v/>
      </c>
      <c r="B1006" s="34" t="str">
        <f ca="1">IF(ISBLANK(Census!C777),(""),(INT(YEARFRAC(Census!C777,TODAY(),1))))</f>
        <v/>
      </c>
      <c r="C1006" s="51" t="str">
        <v/>
      </c>
      <c r="D1006" s="51"/>
      <c r="E1006" s="51"/>
      <c r="F1006" s="51">
        <v>0</v>
      </c>
      <c r="G1006" s="32">
        <v>0</v>
      </c>
      <c r="H1006" s="32">
        <v>0</v>
      </c>
      <c r="I1006" s="32">
        <v>0</v>
      </c>
      <c r="J1006" s="32">
        <v>0</v>
      </c>
      <c r="L1006" s="51">
        <v>0</v>
      </c>
      <c r="M1006">
        <v>0</v>
      </c>
      <c r="N1006" s="51"/>
      <c r="O1006" s="51"/>
    </row>
    <row r="1007" spans="1:15" x14ac:dyDescent="0.5">
      <c r="A1007" s="64" t="str">
        <f>IF(ISBLANK(Census!C778),(""),(INT(YEARFRAC(Census!C778,'Request Form'!$E$11,1))))</f>
        <v/>
      </c>
      <c r="B1007" s="34" t="str">
        <f ca="1">IF(ISBLANK(Census!C778),(""),(INT(YEARFRAC(Census!C778,TODAY(),1))))</f>
        <v/>
      </c>
      <c r="C1007" s="51" t="str">
        <v/>
      </c>
      <c r="D1007" s="51"/>
      <c r="E1007" s="51"/>
      <c r="F1007" s="51">
        <v>0</v>
      </c>
      <c r="G1007" s="32">
        <v>0</v>
      </c>
      <c r="H1007" s="32">
        <v>0</v>
      </c>
      <c r="I1007" s="32">
        <v>0</v>
      </c>
      <c r="J1007" s="32">
        <v>0</v>
      </c>
      <c r="L1007" s="51">
        <v>0</v>
      </c>
      <c r="M1007">
        <v>0</v>
      </c>
      <c r="N1007" s="51"/>
      <c r="O1007" s="51"/>
    </row>
    <row r="1008" spans="1:15" x14ac:dyDescent="0.5">
      <c r="A1008" s="64" t="str">
        <f>IF(ISBLANK(Census!C779),(""),(INT(YEARFRAC(Census!C779,'Request Form'!$E$11,1))))</f>
        <v/>
      </c>
      <c r="B1008" s="34" t="str">
        <f ca="1">IF(ISBLANK(Census!C779),(""),(INT(YEARFRAC(Census!C779,TODAY(),1))))</f>
        <v/>
      </c>
      <c r="C1008" s="51" t="str">
        <v/>
      </c>
      <c r="D1008" s="51"/>
      <c r="E1008" s="51"/>
      <c r="F1008" s="51">
        <v>0</v>
      </c>
      <c r="G1008" s="32">
        <v>0</v>
      </c>
      <c r="H1008" s="32">
        <v>0</v>
      </c>
      <c r="I1008" s="32">
        <v>0</v>
      </c>
      <c r="J1008" s="32">
        <v>0</v>
      </c>
      <c r="L1008" s="51">
        <v>0</v>
      </c>
      <c r="M1008">
        <v>0</v>
      </c>
      <c r="N1008" s="51"/>
      <c r="O1008" s="51"/>
    </row>
    <row r="1009" spans="1:15" x14ac:dyDescent="0.5">
      <c r="A1009" s="64" t="str">
        <f>IF(ISBLANK(Census!C780),(""),(INT(YEARFRAC(Census!C780,'Request Form'!$E$11,1))))</f>
        <v/>
      </c>
      <c r="B1009" s="34" t="str">
        <f ca="1">IF(ISBLANK(Census!C780),(""),(INT(YEARFRAC(Census!C780,TODAY(),1))))</f>
        <v/>
      </c>
      <c r="C1009" s="51" t="str">
        <v/>
      </c>
      <c r="D1009" s="51"/>
      <c r="E1009" s="51"/>
      <c r="F1009" s="51">
        <v>0</v>
      </c>
      <c r="G1009" s="32">
        <v>0</v>
      </c>
      <c r="H1009" s="32">
        <v>0</v>
      </c>
      <c r="I1009" s="32">
        <v>0</v>
      </c>
      <c r="J1009" s="32">
        <v>0</v>
      </c>
      <c r="L1009" s="51">
        <v>0</v>
      </c>
      <c r="M1009">
        <v>0</v>
      </c>
      <c r="N1009" s="51"/>
      <c r="O1009" s="51"/>
    </row>
    <row r="1010" spans="1:15" x14ac:dyDescent="0.5">
      <c r="A1010" s="64" t="str">
        <f>IF(ISBLANK(Census!C781),(""),(INT(YEARFRAC(Census!C781,'Request Form'!$E$11,1))))</f>
        <v/>
      </c>
      <c r="B1010" s="34" t="str">
        <f ca="1">IF(ISBLANK(Census!C781),(""),(INT(YEARFRAC(Census!C781,TODAY(),1))))</f>
        <v/>
      </c>
      <c r="C1010" s="51" t="str">
        <v/>
      </c>
      <c r="D1010" s="51"/>
      <c r="E1010" s="51"/>
      <c r="F1010" s="51">
        <v>0</v>
      </c>
      <c r="G1010" s="32">
        <v>0</v>
      </c>
      <c r="H1010" s="32">
        <v>0</v>
      </c>
      <c r="I1010" s="32">
        <v>0</v>
      </c>
      <c r="J1010" s="32">
        <v>0</v>
      </c>
      <c r="L1010" s="51">
        <v>0</v>
      </c>
      <c r="M1010">
        <v>0</v>
      </c>
      <c r="N1010" s="51"/>
      <c r="O1010" s="51"/>
    </row>
    <row r="1011" spans="1:15" x14ac:dyDescent="0.5">
      <c r="A1011" s="64" t="str">
        <f>IF(ISBLANK(Census!C782),(""),(INT(YEARFRAC(Census!C782,'Request Form'!$E$11,1))))</f>
        <v/>
      </c>
      <c r="B1011" s="34" t="str">
        <f ca="1">IF(ISBLANK(Census!C782),(""),(INT(YEARFRAC(Census!C782,TODAY(),1))))</f>
        <v/>
      </c>
      <c r="C1011" s="51" t="str">
        <v/>
      </c>
      <c r="D1011" s="51"/>
      <c r="E1011" s="51"/>
      <c r="F1011" s="51">
        <v>0</v>
      </c>
      <c r="G1011" s="32">
        <v>0</v>
      </c>
      <c r="H1011" s="32">
        <v>0</v>
      </c>
      <c r="I1011" s="32">
        <v>0</v>
      </c>
      <c r="J1011" s="32">
        <v>0</v>
      </c>
      <c r="L1011" s="51">
        <v>0</v>
      </c>
      <c r="M1011">
        <v>0</v>
      </c>
      <c r="N1011" s="51"/>
      <c r="O1011" s="51"/>
    </row>
    <row r="1012" spans="1:15" x14ac:dyDescent="0.5">
      <c r="A1012" s="64" t="str">
        <f>IF(ISBLANK(Census!C783),(""),(INT(YEARFRAC(Census!C783,'Request Form'!$E$11,1))))</f>
        <v/>
      </c>
      <c r="B1012" s="34" t="str">
        <f ca="1">IF(ISBLANK(Census!C783),(""),(INT(YEARFRAC(Census!C783,TODAY(),1))))</f>
        <v/>
      </c>
      <c r="C1012" s="51" t="str">
        <v/>
      </c>
      <c r="D1012" s="51"/>
      <c r="E1012" s="51"/>
      <c r="F1012" s="51">
        <v>0</v>
      </c>
      <c r="G1012" s="32">
        <v>0</v>
      </c>
      <c r="H1012" s="32">
        <v>0</v>
      </c>
      <c r="I1012" s="32">
        <v>0</v>
      </c>
      <c r="J1012" s="32">
        <v>0</v>
      </c>
      <c r="L1012" s="51">
        <v>0</v>
      </c>
      <c r="M1012">
        <v>0</v>
      </c>
      <c r="N1012" s="51"/>
      <c r="O1012" s="51"/>
    </row>
    <row r="1013" spans="1:15" x14ac:dyDescent="0.5">
      <c r="A1013" s="64" t="str">
        <f>IF(ISBLANK(Census!C784),(""),(INT(YEARFRAC(Census!C784,'Request Form'!$E$11,1))))</f>
        <v/>
      </c>
      <c r="B1013" s="34" t="str">
        <f ca="1">IF(ISBLANK(Census!C784),(""),(INT(YEARFRAC(Census!C784,TODAY(),1))))</f>
        <v/>
      </c>
      <c r="C1013" s="51" t="str">
        <v/>
      </c>
      <c r="D1013" s="51"/>
      <c r="E1013" s="51"/>
      <c r="F1013" s="51">
        <v>0</v>
      </c>
      <c r="G1013" s="32">
        <v>0</v>
      </c>
      <c r="H1013" s="32">
        <v>0</v>
      </c>
      <c r="I1013" s="32">
        <v>0</v>
      </c>
      <c r="J1013" s="32">
        <v>0</v>
      </c>
      <c r="L1013" s="51">
        <v>0</v>
      </c>
      <c r="M1013">
        <v>0</v>
      </c>
      <c r="N1013" s="51"/>
      <c r="O1013" s="51"/>
    </row>
    <row r="1014" spans="1:15" x14ac:dyDescent="0.5">
      <c r="A1014" s="64" t="str">
        <f>IF(ISBLANK(Census!C785),(""),(INT(YEARFRAC(Census!C785,'Request Form'!$E$11,1))))</f>
        <v/>
      </c>
      <c r="B1014" s="34" t="str">
        <f ca="1">IF(ISBLANK(Census!C785),(""),(INT(YEARFRAC(Census!C785,TODAY(),1))))</f>
        <v/>
      </c>
      <c r="C1014" s="51" t="str">
        <v/>
      </c>
      <c r="D1014" s="51"/>
      <c r="E1014" s="51"/>
      <c r="F1014" s="51">
        <v>0</v>
      </c>
      <c r="G1014" s="32">
        <v>0</v>
      </c>
      <c r="H1014" s="32">
        <v>0</v>
      </c>
      <c r="I1014" s="32">
        <v>0</v>
      </c>
      <c r="J1014" s="32">
        <v>0</v>
      </c>
      <c r="L1014" s="51">
        <v>0</v>
      </c>
      <c r="M1014">
        <v>0</v>
      </c>
      <c r="N1014" s="51"/>
      <c r="O1014" s="51"/>
    </row>
    <row r="1015" spans="1:15" x14ac:dyDescent="0.5">
      <c r="A1015" s="64" t="str">
        <f>IF(ISBLANK(Census!C786),(""),(INT(YEARFRAC(Census!C786,'Request Form'!$E$11,1))))</f>
        <v/>
      </c>
      <c r="B1015" s="34" t="str">
        <f ca="1">IF(ISBLANK(Census!C786),(""),(INT(YEARFRAC(Census!C786,TODAY(),1))))</f>
        <v/>
      </c>
      <c r="C1015" s="51" t="str">
        <v/>
      </c>
      <c r="D1015" s="51"/>
      <c r="E1015" s="51"/>
      <c r="F1015" s="51">
        <v>0</v>
      </c>
      <c r="G1015" s="32">
        <v>0</v>
      </c>
      <c r="H1015" s="32">
        <v>0</v>
      </c>
      <c r="I1015" s="32">
        <v>0</v>
      </c>
      <c r="J1015" s="32">
        <v>0</v>
      </c>
      <c r="L1015" s="51">
        <v>0</v>
      </c>
      <c r="M1015">
        <v>0</v>
      </c>
      <c r="N1015" s="51"/>
      <c r="O1015" s="51"/>
    </row>
    <row r="1016" spans="1:15" x14ac:dyDescent="0.5">
      <c r="A1016" s="64" t="str">
        <f>IF(ISBLANK(Census!C787),(""),(INT(YEARFRAC(Census!C787,'Request Form'!$E$11,1))))</f>
        <v/>
      </c>
      <c r="B1016" s="34" t="str">
        <f ca="1">IF(ISBLANK(Census!C787),(""),(INT(YEARFRAC(Census!C787,TODAY(),1))))</f>
        <v/>
      </c>
      <c r="C1016" s="51" t="str">
        <v/>
      </c>
      <c r="D1016" s="51"/>
      <c r="E1016" s="51"/>
      <c r="F1016" s="51">
        <v>0</v>
      </c>
      <c r="G1016" s="32">
        <v>0</v>
      </c>
      <c r="H1016" s="32">
        <v>0</v>
      </c>
      <c r="I1016" s="32">
        <v>0</v>
      </c>
      <c r="J1016" s="32">
        <v>0</v>
      </c>
      <c r="L1016" s="51">
        <v>0</v>
      </c>
      <c r="M1016">
        <v>0</v>
      </c>
      <c r="N1016" s="51"/>
      <c r="O1016" s="51"/>
    </row>
    <row r="1017" spans="1:15" x14ac:dyDescent="0.5">
      <c r="A1017" s="64" t="str">
        <f>IF(ISBLANK(Census!C788),(""),(INT(YEARFRAC(Census!C788,'Request Form'!$E$11,1))))</f>
        <v/>
      </c>
      <c r="B1017" s="34" t="str">
        <f ca="1">IF(ISBLANK(Census!C788),(""),(INT(YEARFRAC(Census!C788,TODAY(),1))))</f>
        <v/>
      </c>
      <c r="C1017" s="51" t="str">
        <v/>
      </c>
      <c r="D1017" s="51"/>
      <c r="E1017" s="51"/>
      <c r="F1017" s="51">
        <v>0</v>
      </c>
      <c r="G1017" s="32">
        <v>0</v>
      </c>
      <c r="H1017" s="32">
        <v>0</v>
      </c>
      <c r="I1017" s="32">
        <v>0</v>
      </c>
      <c r="J1017" s="32">
        <v>0</v>
      </c>
      <c r="L1017" s="51">
        <v>0</v>
      </c>
      <c r="M1017">
        <v>0</v>
      </c>
      <c r="N1017" s="51"/>
      <c r="O1017" s="51"/>
    </row>
    <row r="1018" spans="1:15" x14ac:dyDescent="0.5">
      <c r="A1018" s="64" t="str">
        <f>IF(ISBLANK(Census!C789),(""),(INT(YEARFRAC(Census!C789,'Request Form'!$E$11,1))))</f>
        <v/>
      </c>
      <c r="B1018" s="34" t="str">
        <f ca="1">IF(ISBLANK(Census!C789),(""),(INT(YEARFRAC(Census!C789,TODAY(),1))))</f>
        <v/>
      </c>
      <c r="C1018" s="51" t="str">
        <v/>
      </c>
      <c r="D1018" s="51"/>
      <c r="E1018" s="51"/>
      <c r="F1018" s="51">
        <v>0</v>
      </c>
      <c r="G1018" s="32">
        <v>0</v>
      </c>
      <c r="H1018" s="32">
        <v>0</v>
      </c>
      <c r="I1018" s="32">
        <v>0</v>
      </c>
      <c r="J1018" s="32">
        <v>0</v>
      </c>
      <c r="L1018" s="51">
        <v>0</v>
      </c>
      <c r="M1018">
        <v>0</v>
      </c>
      <c r="N1018" s="51"/>
      <c r="O1018" s="51"/>
    </row>
    <row r="1019" spans="1:15" x14ac:dyDescent="0.5">
      <c r="A1019" s="64" t="str">
        <f>IF(ISBLANK(Census!C790),(""),(INT(YEARFRAC(Census!C790,'Request Form'!$E$11,1))))</f>
        <v/>
      </c>
      <c r="B1019" s="34" t="str">
        <f ca="1">IF(ISBLANK(Census!C790),(""),(INT(YEARFRAC(Census!C790,TODAY(),1))))</f>
        <v/>
      </c>
      <c r="C1019" s="51" t="str">
        <v/>
      </c>
      <c r="D1019" s="51"/>
      <c r="E1019" s="51"/>
      <c r="F1019" s="51">
        <v>0</v>
      </c>
      <c r="G1019" s="32">
        <v>0</v>
      </c>
      <c r="H1019" s="32">
        <v>0</v>
      </c>
      <c r="I1019" s="32">
        <v>0</v>
      </c>
      <c r="J1019" s="32">
        <v>0</v>
      </c>
      <c r="L1019" s="51">
        <v>0</v>
      </c>
      <c r="M1019">
        <v>0</v>
      </c>
      <c r="N1019" s="51"/>
      <c r="O1019" s="51"/>
    </row>
    <row r="1020" spans="1:15" x14ac:dyDescent="0.5">
      <c r="A1020" s="64" t="str">
        <f>IF(ISBLANK(Census!C791),(""),(INT(YEARFRAC(Census!C791,'Request Form'!$E$11,1))))</f>
        <v/>
      </c>
      <c r="B1020" s="34" t="str">
        <f ca="1">IF(ISBLANK(Census!C791),(""),(INT(YEARFRAC(Census!C791,TODAY(),1))))</f>
        <v/>
      </c>
      <c r="C1020" s="51" t="str">
        <v/>
      </c>
      <c r="D1020" s="51"/>
      <c r="E1020" s="51"/>
      <c r="F1020" s="51">
        <v>0</v>
      </c>
      <c r="G1020" s="32">
        <v>0</v>
      </c>
      <c r="H1020" s="32">
        <v>0</v>
      </c>
      <c r="I1020" s="32">
        <v>0</v>
      </c>
      <c r="J1020" s="32">
        <v>0</v>
      </c>
      <c r="L1020" s="51">
        <v>0</v>
      </c>
      <c r="M1020">
        <v>0</v>
      </c>
      <c r="N1020" s="51"/>
      <c r="O1020" s="51"/>
    </row>
    <row r="1021" spans="1:15" x14ac:dyDescent="0.5">
      <c r="A1021" s="64" t="str">
        <f>IF(ISBLANK(Census!C792),(""),(INT(YEARFRAC(Census!C792,'Request Form'!$E$11,1))))</f>
        <v/>
      </c>
      <c r="B1021" s="34" t="str">
        <f ca="1">IF(ISBLANK(Census!C792),(""),(INT(YEARFRAC(Census!C792,TODAY(),1))))</f>
        <v/>
      </c>
      <c r="C1021" s="51" t="str">
        <v/>
      </c>
      <c r="D1021" s="51"/>
      <c r="E1021" s="51"/>
      <c r="F1021" s="51">
        <v>0</v>
      </c>
      <c r="G1021" s="32">
        <v>0</v>
      </c>
      <c r="H1021" s="32">
        <v>0</v>
      </c>
      <c r="I1021" s="32">
        <v>0</v>
      </c>
      <c r="J1021" s="32">
        <v>0</v>
      </c>
      <c r="L1021" s="51">
        <v>0</v>
      </c>
      <c r="M1021">
        <v>0</v>
      </c>
      <c r="N1021" s="51"/>
      <c r="O1021" s="51"/>
    </row>
    <row r="1022" spans="1:15" x14ac:dyDescent="0.5">
      <c r="A1022" s="64" t="str">
        <f>IF(ISBLANK(Census!C793),(""),(INT(YEARFRAC(Census!C793,'Request Form'!$E$11,1))))</f>
        <v/>
      </c>
      <c r="B1022" s="34" t="str">
        <f ca="1">IF(ISBLANK(Census!C793),(""),(INT(YEARFRAC(Census!C793,TODAY(),1))))</f>
        <v/>
      </c>
      <c r="C1022" s="51" t="str">
        <v/>
      </c>
      <c r="D1022" s="51"/>
      <c r="E1022" s="51"/>
      <c r="F1022" s="51">
        <v>0</v>
      </c>
      <c r="G1022" s="32">
        <v>0</v>
      </c>
      <c r="H1022" s="32">
        <v>0</v>
      </c>
      <c r="I1022" s="32">
        <v>0</v>
      </c>
      <c r="J1022" s="32">
        <v>0</v>
      </c>
      <c r="L1022" s="51">
        <v>0</v>
      </c>
      <c r="M1022">
        <v>0</v>
      </c>
      <c r="N1022" s="51"/>
      <c r="O1022" s="51"/>
    </row>
    <row r="1023" spans="1:15" x14ac:dyDescent="0.5">
      <c r="A1023" s="64" t="str">
        <f>IF(ISBLANK(Census!C794),(""),(INT(YEARFRAC(Census!C794,'Request Form'!$E$11,1))))</f>
        <v/>
      </c>
      <c r="B1023" s="34" t="str">
        <f ca="1">IF(ISBLANK(Census!C794),(""),(INT(YEARFRAC(Census!C794,TODAY(),1))))</f>
        <v/>
      </c>
      <c r="C1023" s="51" t="str">
        <v/>
      </c>
      <c r="D1023" s="51"/>
      <c r="E1023" s="51"/>
      <c r="F1023" s="51">
        <v>0</v>
      </c>
      <c r="G1023" s="32">
        <v>0</v>
      </c>
      <c r="H1023" s="32">
        <v>0</v>
      </c>
      <c r="I1023" s="32">
        <v>0</v>
      </c>
      <c r="J1023" s="32">
        <v>0</v>
      </c>
      <c r="L1023" s="51">
        <v>0</v>
      </c>
      <c r="M1023">
        <v>0</v>
      </c>
      <c r="N1023" s="51"/>
      <c r="O1023" s="51"/>
    </row>
    <row r="1024" spans="1:15" x14ac:dyDescent="0.5">
      <c r="A1024" s="64" t="str">
        <f>IF(ISBLANK(Census!C795),(""),(INT(YEARFRAC(Census!C795,'Request Form'!$E$11,1))))</f>
        <v/>
      </c>
      <c r="B1024" s="34" t="str">
        <f ca="1">IF(ISBLANK(Census!C795),(""),(INT(YEARFRAC(Census!C795,TODAY(),1))))</f>
        <v/>
      </c>
      <c r="C1024" s="51" t="str">
        <v/>
      </c>
      <c r="D1024" s="51"/>
      <c r="E1024" s="51"/>
      <c r="F1024" s="51">
        <v>0</v>
      </c>
      <c r="G1024" s="32">
        <v>0</v>
      </c>
      <c r="H1024" s="32">
        <v>0</v>
      </c>
      <c r="I1024" s="32">
        <v>0</v>
      </c>
      <c r="J1024" s="32">
        <v>0</v>
      </c>
      <c r="L1024" s="51">
        <v>0</v>
      </c>
      <c r="M1024">
        <v>0</v>
      </c>
      <c r="N1024" s="51"/>
      <c r="O1024" s="51"/>
    </row>
    <row r="1025" spans="1:15" x14ac:dyDescent="0.5">
      <c r="A1025" s="64" t="str">
        <f>IF(ISBLANK(Census!C796),(""),(INT(YEARFRAC(Census!C796,'Request Form'!$E$11,1))))</f>
        <v/>
      </c>
      <c r="B1025" s="34" t="str">
        <f ca="1">IF(ISBLANK(Census!C796),(""),(INT(YEARFRAC(Census!C796,TODAY(),1))))</f>
        <v/>
      </c>
      <c r="C1025" s="51" t="str">
        <v/>
      </c>
      <c r="D1025" s="51"/>
      <c r="E1025" s="51"/>
      <c r="F1025" s="51">
        <v>0</v>
      </c>
      <c r="G1025" s="32">
        <v>0</v>
      </c>
      <c r="H1025" s="32">
        <v>0</v>
      </c>
      <c r="I1025" s="32">
        <v>0</v>
      </c>
      <c r="J1025" s="32">
        <v>0</v>
      </c>
      <c r="L1025" s="51">
        <v>0</v>
      </c>
      <c r="M1025">
        <v>0</v>
      </c>
      <c r="N1025" s="51"/>
      <c r="O1025" s="51"/>
    </row>
    <row r="1026" spans="1:15" x14ac:dyDescent="0.5">
      <c r="A1026" s="64" t="str">
        <f>IF(ISBLANK(Census!C797),(""),(INT(YEARFRAC(Census!C797,'Request Form'!$E$11,1))))</f>
        <v/>
      </c>
      <c r="B1026" s="34" t="str">
        <f ca="1">IF(ISBLANK(Census!C797),(""),(INT(YEARFRAC(Census!C797,TODAY(),1))))</f>
        <v/>
      </c>
      <c r="C1026" s="51" t="str">
        <v/>
      </c>
      <c r="D1026" s="51"/>
      <c r="E1026" s="51"/>
      <c r="F1026" s="51">
        <v>0</v>
      </c>
      <c r="G1026" s="32">
        <v>0</v>
      </c>
      <c r="H1026" s="32">
        <v>0</v>
      </c>
      <c r="I1026" s="32">
        <v>0</v>
      </c>
      <c r="J1026" s="32">
        <v>0</v>
      </c>
      <c r="L1026" s="51">
        <v>0</v>
      </c>
      <c r="M1026">
        <v>0</v>
      </c>
      <c r="N1026" s="51"/>
      <c r="O1026" s="51"/>
    </row>
    <row r="1027" spans="1:15" x14ac:dyDescent="0.5">
      <c r="A1027" s="64" t="str">
        <f>IF(ISBLANK(Census!C798),(""),(INT(YEARFRAC(Census!C798,'Request Form'!$E$11,1))))</f>
        <v/>
      </c>
      <c r="B1027" s="34" t="str">
        <f ca="1">IF(ISBLANK(Census!C798),(""),(INT(YEARFRAC(Census!C798,TODAY(),1))))</f>
        <v/>
      </c>
      <c r="C1027" s="51" t="str">
        <v/>
      </c>
      <c r="D1027" s="51"/>
      <c r="E1027" s="51"/>
      <c r="F1027" s="51">
        <v>0</v>
      </c>
      <c r="G1027" s="32">
        <v>0</v>
      </c>
      <c r="H1027" s="32">
        <v>0</v>
      </c>
      <c r="I1027" s="32">
        <v>0</v>
      </c>
      <c r="J1027" s="32">
        <v>0</v>
      </c>
      <c r="L1027" s="51">
        <v>0</v>
      </c>
      <c r="M1027">
        <v>0</v>
      </c>
      <c r="N1027" s="51"/>
      <c r="O1027" s="51"/>
    </row>
    <row r="1028" spans="1:15" x14ac:dyDescent="0.5">
      <c r="A1028" s="64" t="str">
        <f>IF(ISBLANK(Census!C799),(""),(INT(YEARFRAC(Census!C799,'Request Form'!$E$11,1))))</f>
        <v/>
      </c>
      <c r="B1028" s="34" t="str">
        <f ca="1">IF(ISBLANK(Census!C799),(""),(INT(YEARFRAC(Census!C799,TODAY(),1))))</f>
        <v/>
      </c>
      <c r="C1028" s="51" t="str">
        <v/>
      </c>
      <c r="D1028" s="51"/>
      <c r="E1028" s="51"/>
      <c r="F1028" s="51">
        <v>0</v>
      </c>
      <c r="G1028" s="32">
        <v>0</v>
      </c>
      <c r="H1028" s="32">
        <v>0</v>
      </c>
      <c r="I1028" s="32">
        <v>0</v>
      </c>
      <c r="J1028" s="32">
        <v>0</v>
      </c>
      <c r="L1028" s="51">
        <v>0</v>
      </c>
      <c r="M1028">
        <v>0</v>
      </c>
      <c r="N1028" s="51"/>
      <c r="O1028" s="51"/>
    </row>
    <row r="1029" spans="1:15" x14ac:dyDescent="0.5">
      <c r="A1029" s="64" t="str">
        <f>IF(ISBLANK(Census!C800),(""),(INT(YEARFRAC(Census!C800,'Request Form'!$E$11,1))))</f>
        <v/>
      </c>
      <c r="B1029" s="34" t="str">
        <f ca="1">IF(ISBLANK(Census!C800),(""),(INT(YEARFRAC(Census!C800,TODAY(),1))))</f>
        <v/>
      </c>
      <c r="C1029" s="51" t="str">
        <v/>
      </c>
      <c r="D1029" s="51"/>
      <c r="E1029" s="51"/>
      <c r="F1029" s="51">
        <v>0</v>
      </c>
      <c r="G1029" s="32">
        <v>0</v>
      </c>
      <c r="H1029" s="32">
        <v>0</v>
      </c>
      <c r="I1029" s="32">
        <v>0</v>
      </c>
      <c r="J1029" s="32">
        <v>0</v>
      </c>
      <c r="L1029" s="51">
        <v>0</v>
      </c>
      <c r="M1029">
        <v>0</v>
      </c>
      <c r="N1029" s="51"/>
      <c r="O1029" s="51"/>
    </row>
    <row r="1030" spans="1:15" x14ac:dyDescent="0.5">
      <c r="A1030" s="64" t="str">
        <f>IF(ISBLANK(Census!C801),(""),(INT(YEARFRAC(Census!C801,'Request Form'!$E$11,1))))</f>
        <v/>
      </c>
      <c r="B1030" s="34" t="str">
        <f ca="1">IF(ISBLANK(Census!C801),(""),(INT(YEARFRAC(Census!C801,TODAY(),1))))</f>
        <v/>
      </c>
      <c r="C1030" s="51" t="str">
        <v/>
      </c>
      <c r="D1030" s="51"/>
      <c r="E1030" s="51"/>
      <c r="F1030" s="51">
        <v>0</v>
      </c>
      <c r="G1030" s="32">
        <v>0</v>
      </c>
      <c r="H1030" s="32">
        <v>0</v>
      </c>
      <c r="I1030" s="32">
        <v>0</v>
      </c>
      <c r="J1030" s="32">
        <v>0</v>
      </c>
      <c r="L1030" s="51">
        <v>0</v>
      </c>
      <c r="M1030">
        <v>0</v>
      </c>
      <c r="N1030" s="51"/>
      <c r="O1030" s="51"/>
    </row>
    <row r="1031" spans="1:15" x14ac:dyDescent="0.5">
      <c r="A1031" s="64" t="str">
        <f>IF(ISBLANK(Census!C802),(""),(INT(YEARFRAC(Census!C802,'Request Form'!$E$11,1))))</f>
        <v/>
      </c>
      <c r="B1031" s="34" t="str">
        <f ca="1">IF(ISBLANK(Census!C802),(""),(INT(YEARFRAC(Census!C802,TODAY(),1))))</f>
        <v/>
      </c>
      <c r="C1031" s="51" t="str">
        <v/>
      </c>
      <c r="D1031" s="51"/>
      <c r="E1031" s="51"/>
      <c r="F1031" s="51">
        <v>0</v>
      </c>
      <c r="G1031" s="32">
        <v>0</v>
      </c>
      <c r="H1031" s="32">
        <v>0</v>
      </c>
      <c r="I1031" s="32">
        <v>0</v>
      </c>
      <c r="J1031" s="32">
        <v>0</v>
      </c>
      <c r="L1031" s="51">
        <v>0</v>
      </c>
      <c r="M1031">
        <v>0</v>
      </c>
      <c r="N1031" s="51"/>
      <c r="O1031" s="51"/>
    </row>
    <row r="1032" spans="1:15" x14ac:dyDescent="0.5">
      <c r="A1032" s="64" t="str">
        <f>IF(ISBLANK(Census!C803),(""),(INT(YEARFRAC(Census!C803,'Request Form'!$E$11,1))))</f>
        <v/>
      </c>
      <c r="B1032" s="34" t="str">
        <f ca="1">IF(ISBLANK(Census!C803),(""),(INT(YEARFRAC(Census!C803,TODAY(),1))))</f>
        <v/>
      </c>
      <c r="C1032" s="51" t="str">
        <v/>
      </c>
      <c r="D1032" s="51"/>
      <c r="E1032" s="51"/>
      <c r="F1032" s="51">
        <v>0</v>
      </c>
      <c r="G1032" s="32">
        <v>0</v>
      </c>
      <c r="H1032" s="32">
        <v>0</v>
      </c>
      <c r="I1032" s="32">
        <v>0</v>
      </c>
      <c r="J1032" s="32">
        <v>0</v>
      </c>
      <c r="L1032" s="51">
        <v>0</v>
      </c>
      <c r="M1032">
        <v>0</v>
      </c>
      <c r="N1032" s="51"/>
      <c r="O1032" s="51"/>
    </row>
    <row r="1033" spans="1:15" x14ac:dyDescent="0.5">
      <c r="A1033" s="64" t="str">
        <f>IF(ISBLANK(Census!C804),(""),(INT(YEARFRAC(Census!C804,'Request Form'!$E$11,1))))</f>
        <v/>
      </c>
      <c r="B1033" s="34" t="str">
        <f ca="1">IF(ISBLANK(Census!C804),(""),(INT(YEARFRAC(Census!C804,TODAY(),1))))</f>
        <v/>
      </c>
      <c r="C1033" s="51" t="str">
        <v/>
      </c>
      <c r="D1033" s="51"/>
      <c r="E1033" s="51"/>
      <c r="F1033" s="51">
        <v>0</v>
      </c>
      <c r="G1033" s="32">
        <v>0</v>
      </c>
      <c r="H1033" s="32">
        <v>0</v>
      </c>
      <c r="I1033" s="32">
        <v>0</v>
      </c>
      <c r="J1033" s="32">
        <v>0</v>
      </c>
      <c r="L1033" s="51">
        <v>0</v>
      </c>
      <c r="M1033">
        <v>0</v>
      </c>
      <c r="N1033" s="51"/>
      <c r="O1033" s="51"/>
    </row>
    <row r="1034" spans="1:15" x14ac:dyDescent="0.5">
      <c r="A1034" s="64" t="str">
        <f>IF(ISBLANK(Census!C805),(""),(INT(YEARFRAC(Census!C805,'Request Form'!$E$11,1))))</f>
        <v/>
      </c>
      <c r="B1034" s="34" t="str">
        <f ca="1">IF(ISBLANK(Census!C805),(""),(INT(YEARFRAC(Census!C805,TODAY(),1))))</f>
        <v/>
      </c>
      <c r="C1034" s="51" t="str">
        <v/>
      </c>
      <c r="D1034" s="51"/>
      <c r="E1034" s="51"/>
      <c r="F1034" s="51">
        <v>0</v>
      </c>
      <c r="G1034" s="32">
        <v>0</v>
      </c>
      <c r="H1034" s="32">
        <v>0</v>
      </c>
      <c r="I1034" s="32">
        <v>0</v>
      </c>
      <c r="J1034" s="32">
        <v>0</v>
      </c>
      <c r="L1034" s="51">
        <v>0</v>
      </c>
      <c r="M1034">
        <v>0</v>
      </c>
      <c r="N1034" s="51"/>
      <c r="O1034" s="51"/>
    </row>
    <row r="1035" spans="1:15" x14ac:dyDescent="0.5">
      <c r="A1035" s="64" t="str">
        <f>IF(ISBLANK(Census!C806),(""),(INT(YEARFRAC(Census!C806,'Request Form'!$E$11,1))))</f>
        <v/>
      </c>
      <c r="B1035" s="34" t="str">
        <f ca="1">IF(ISBLANK(Census!C806),(""),(INT(YEARFRAC(Census!C806,TODAY(),1))))</f>
        <v/>
      </c>
      <c r="C1035" s="51" t="str">
        <v/>
      </c>
      <c r="D1035" s="51"/>
      <c r="E1035" s="51"/>
      <c r="F1035" s="51">
        <v>0</v>
      </c>
      <c r="G1035" s="32">
        <v>0</v>
      </c>
      <c r="H1035" s="32">
        <v>0</v>
      </c>
      <c r="I1035" s="32">
        <v>0</v>
      </c>
      <c r="J1035" s="32">
        <v>0</v>
      </c>
      <c r="L1035" s="51">
        <v>0</v>
      </c>
      <c r="M1035">
        <v>0</v>
      </c>
      <c r="N1035" s="51"/>
      <c r="O1035" s="51"/>
    </row>
    <row r="1036" spans="1:15" x14ac:dyDescent="0.5">
      <c r="A1036" s="64" t="str">
        <f>IF(ISBLANK(Census!C807),(""),(INT(YEARFRAC(Census!C807,'Request Form'!$E$11,1))))</f>
        <v/>
      </c>
      <c r="B1036" s="34" t="str">
        <f ca="1">IF(ISBLANK(Census!C807),(""),(INT(YEARFRAC(Census!C807,TODAY(),1))))</f>
        <v/>
      </c>
      <c r="C1036" s="51" t="str">
        <v/>
      </c>
      <c r="D1036" s="51"/>
      <c r="E1036" s="51"/>
      <c r="F1036" s="51">
        <v>0</v>
      </c>
      <c r="G1036" s="32">
        <v>0</v>
      </c>
      <c r="H1036" s="32">
        <v>0</v>
      </c>
      <c r="I1036" s="32">
        <v>0</v>
      </c>
      <c r="J1036" s="32">
        <v>0</v>
      </c>
      <c r="L1036" s="51">
        <v>0</v>
      </c>
      <c r="M1036">
        <v>0</v>
      </c>
      <c r="N1036" s="51"/>
      <c r="O1036" s="51"/>
    </row>
    <row r="1037" spans="1:15" x14ac:dyDescent="0.5">
      <c r="A1037" s="64" t="str">
        <f>IF(ISBLANK(Census!C808),(""),(INT(YEARFRAC(Census!C808,'Request Form'!$E$11,1))))</f>
        <v/>
      </c>
      <c r="B1037" s="34" t="str">
        <f ca="1">IF(ISBLANK(Census!C808),(""),(INT(YEARFRAC(Census!C808,TODAY(),1))))</f>
        <v/>
      </c>
      <c r="C1037" s="51" t="str">
        <v/>
      </c>
      <c r="D1037" s="51"/>
      <c r="E1037" s="51"/>
      <c r="F1037" s="51">
        <v>0</v>
      </c>
      <c r="G1037" s="32">
        <v>0</v>
      </c>
      <c r="H1037" s="32">
        <v>0</v>
      </c>
      <c r="I1037" s="32">
        <v>0</v>
      </c>
      <c r="J1037" s="32">
        <v>0</v>
      </c>
      <c r="L1037" s="51">
        <v>0</v>
      </c>
      <c r="M1037">
        <v>0</v>
      </c>
      <c r="N1037" s="51"/>
      <c r="O1037" s="51"/>
    </row>
    <row r="1038" spans="1:15" x14ac:dyDescent="0.5">
      <c r="A1038" s="64" t="str">
        <f>IF(ISBLANK(Census!C809),(""),(INT(YEARFRAC(Census!C809,'Request Form'!$E$11,1))))</f>
        <v/>
      </c>
      <c r="B1038" s="34" t="str">
        <f ca="1">IF(ISBLANK(Census!C809),(""),(INT(YEARFRAC(Census!C809,TODAY(),1))))</f>
        <v/>
      </c>
      <c r="C1038" s="51" t="str">
        <v/>
      </c>
      <c r="D1038" s="51"/>
      <c r="E1038" s="51"/>
      <c r="F1038" s="51">
        <v>0</v>
      </c>
      <c r="G1038" s="32">
        <v>0</v>
      </c>
      <c r="H1038" s="32">
        <v>0</v>
      </c>
      <c r="I1038" s="32">
        <v>0</v>
      </c>
      <c r="J1038" s="32">
        <v>0</v>
      </c>
      <c r="L1038" s="51">
        <v>0</v>
      </c>
      <c r="M1038">
        <v>0</v>
      </c>
      <c r="N1038" s="51"/>
      <c r="O1038" s="51"/>
    </row>
    <row r="1039" spans="1:15" x14ac:dyDescent="0.5">
      <c r="A1039" s="64" t="str">
        <f>IF(ISBLANK(Census!C810),(""),(INT(YEARFRAC(Census!C810,'Request Form'!$E$11,1))))</f>
        <v/>
      </c>
      <c r="B1039" s="34" t="str">
        <f ca="1">IF(ISBLANK(Census!C810),(""),(INT(YEARFRAC(Census!C810,TODAY(),1))))</f>
        <v/>
      </c>
      <c r="C1039" s="51" t="str">
        <v/>
      </c>
      <c r="D1039" s="51"/>
      <c r="E1039" s="51"/>
      <c r="F1039" s="51">
        <v>0</v>
      </c>
      <c r="G1039" s="32">
        <v>0</v>
      </c>
      <c r="H1039" s="32">
        <v>0</v>
      </c>
      <c r="I1039" s="32">
        <v>0</v>
      </c>
      <c r="J1039" s="32">
        <v>0</v>
      </c>
      <c r="L1039" s="51">
        <v>0</v>
      </c>
      <c r="M1039">
        <v>0</v>
      </c>
      <c r="N1039" s="51"/>
      <c r="O1039" s="51"/>
    </row>
    <row r="1040" spans="1:15" x14ac:dyDescent="0.5">
      <c r="A1040" s="64" t="str">
        <f>IF(ISBLANK(Census!C811),(""),(INT(YEARFRAC(Census!C811,'Request Form'!$E$11,1))))</f>
        <v/>
      </c>
      <c r="B1040" s="34" t="str">
        <f ca="1">IF(ISBLANK(Census!C811),(""),(INT(YEARFRAC(Census!C811,TODAY(),1))))</f>
        <v/>
      </c>
      <c r="C1040" s="51" t="str">
        <v/>
      </c>
      <c r="D1040" s="51"/>
      <c r="E1040" s="51"/>
      <c r="F1040" s="51">
        <v>0</v>
      </c>
      <c r="G1040" s="32">
        <v>0</v>
      </c>
      <c r="H1040" s="32">
        <v>0</v>
      </c>
      <c r="I1040" s="32">
        <v>0</v>
      </c>
      <c r="J1040" s="32">
        <v>0</v>
      </c>
      <c r="L1040" s="51">
        <v>0</v>
      </c>
      <c r="M1040">
        <v>0</v>
      </c>
      <c r="N1040" s="51"/>
      <c r="O1040" s="51"/>
    </row>
    <row r="1041" spans="1:15" x14ac:dyDescent="0.5">
      <c r="A1041" s="64" t="str">
        <f>IF(ISBLANK(Census!C812),(""),(INT(YEARFRAC(Census!C812,'Request Form'!$E$11,1))))</f>
        <v/>
      </c>
      <c r="B1041" s="34" t="str">
        <f ca="1">IF(ISBLANK(Census!C812),(""),(INT(YEARFRAC(Census!C812,TODAY(),1))))</f>
        <v/>
      </c>
      <c r="C1041" s="51" t="str">
        <v/>
      </c>
      <c r="D1041" s="51"/>
      <c r="E1041" s="51"/>
      <c r="F1041" s="51">
        <v>0</v>
      </c>
      <c r="G1041" s="32">
        <v>0</v>
      </c>
      <c r="H1041" s="32">
        <v>0</v>
      </c>
      <c r="I1041" s="32">
        <v>0</v>
      </c>
      <c r="J1041" s="32">
        <v>0</v>
      </c>
      <c r="L1041" s="51">
        <v>0</v>
      </c>
      <c r="M1041">
        <v>0</v>
      </c>
      <c r="N1041" s="51"/>
      <c r="O1041" s="51"/>
    </row>
    <row r="1042" spans="1:15" x14ac:dyDescent="0.5">
      <c r="A1042" s="64" t="str">
        <f>IF(ISBLANK(Census!C813),(""),(INT(YEARFRAC(Census!C813,'Request Form'!$E$11,1))))</f>
        <v/>
      </c>
      <c r="B1042" s="34" t="str">
        <f ca="1">IF(ISBLANK(Census!C813),(""),(INT(YEARFRAC(Census!C813,TODAY(),1))))</f>
        <v/>
      </c>
      <c r="C1042" s="51" t="str">
        <v/>
      </c>
      <c r="D1042" s="51"/>
      <c r="E1042" s="51"/>
      <c r="F1042" s="51">
        <v>0</v>
      </c>
      <c r="G1042" s="32">
        <v>0</v>
      </c>
      <c r="H1042" s="32">
        <v>0</v>
      </c>
      <c r="I1042" s="32">
        <v>0</v>
      </c>
      <c r="J1042" s="32">
        <v>0</v>
      </c>
      <c r="L1042" s="51">
        <v>0</v>
      </c>
      <c r="M1042">
        <v>0</v>
      </c>
      <c r="N1042" s="51"/>
      <c r="O1042" s="51"/>
    </row>
    <row r="1043" spans="1:15" x14ac:dyDescent="0.5">
      <c r="A1043" s="64" t="str">
        <f>IF(ISBLANK(Census!C814),(""),(INT(YEARFRAC(Census!C814,'Request Form'!$E$11,1))))</f>
        <v/>
      </c>
      <c r="B1043" s="34" t="str">
        <f ca="1">IF(ISBLANK(Census!C814),(""),(INT(YEARFRAC(Census!C814,TODAY(),1))))</f>
        <v/>
      </c>
      <c r="C1043" s="51" t="str">
        <v/>
      </c>
      <c r="D1043" s="51"/>
      <c r="E1043" s="51"/>
      <c r="F1043" s="51">
        <v>0</v>
      </c>
      <c r="G1043" s="32">
        <v>0</v>
      </c>
      <c r="H1043" s="32">
        <v>0</v>
      </c>
      <c r="I1043" s="32">
        <v>0</v>
      </c>
      <c r="J1043" s="32">
        <v>0</v>
      </c>
      <c r="L1043" s="51">
        <v>0</v>
      </c>
      <c r="M1043">
        <v>0</v>
      </c>
      <c r="N1043" s="51"/>
      <c r="O1043" s="51"/>
    </row>
    <row r="1044" spans="1:15" x14ac:dyDescent="0.5">
      <c r="A1044" s="64" t="str">
        <f>IF(ISBLANK(Census!C815),(""),(INT(YEARFRAC(Census!C815,'Request Form'!$E$11,1))))</f>
        <v/>
      </c>
      <c r="B1044" s="34" t="str">
        <f ca="1">IF(ISBLANK(Census!C815),(""),(INT(YEARFRAC(Census!C815,TODAY(),1))))</f>
        <v/>
      </c>
      <c r="C1044" s="51" t="str">
        <v/>
      </c>
      <c r="D1044" s="51"/>
      <c r="E1044" s="51"/>
      <c r="F1044" s="51">
        <v>0</v>
      </c>
      <c r="G1044" s="32">
        <v>0</v>
      </c>
      <c r="H1044" s="32">
        <v>0</v>
      </c>
      <c r="I1044" s="32">
        <v>0</v>
      </c>
      <c r="J1044" s="32">
        <v>0</v>
      </c>
      <c r="L1044" s="51">
        <v>0</v>
      </c>
      <c r="M1044">
        <v>0</v>
      </c>
      <c r="N1044" s="51"/>
      <c r="O1044" s="51"/>
    </row>
    <row r="1045" spans="1:15" x14ac:dyDescent="0.5">
      <c r="A1045" s="64" t="str">
        <f>IF(ISBLANK(Census!C816),(""),(INT(YEARFRAC(Census!C816,'Request Form'!$E$11,1))))</f>
        <v/>
      </c>
      <c r="B1045" s="34" t="str">
        <f ca="1">IF(ISBLANK(Census!C816),(""),(INT(YEARFRAC(Census!C816,TODAY(),1))))</f>
        <v/>
      </c>
      <c r="C1045" s="51" t="str">
        <v/>
      </c>
      <c r="D1045" s="51"/>
      <c r="E1045" s="51"/>
      <c r="F1045" s="51">
        <v>0</v>
      </c>
      <c r="G1045" s="32">
        <v>0</v>
      </c>
      <c r="H1045" s="32">
        <v>0</v>
      </c>
      <c r="I1045" s="32">
        <v>0</v>
      </c>
      <c r="J1045" s="32">
        <v>0</v>
      </c>
      <c r="L1045" s="51">
        <v>0</v>
      </c>
      <c r="M1045">
        <v>0</v>
      </c>
      <c r="N1045" s="51"/>
      <c r="O1045" s="51"/>
    </row>
    <row r="1046" spans="1:15" x14ac:dyDescent="0.5">
      <c r="A1046" s="64" t="str">
        <f>IF(ISBLANK(Census!C817),(""),(INT(YEARFRAC(Census!C817,'Request Form'!$E$11,1))))</f>
        <v/>
      </c>
      <c r="B1046" s="34" t="str">
        <f ca="1">IF(ISBLANK(Census!C817),(""),(INT(YEARFRAC(Census!C817,TODAY(),1))))</f>
        <v/>
      </c>
      <c r="C1046" s="51" t="str">
        <v/>
      </c>
      <c r="D1046" s="51"/>
      <c r="E1046" s="51"/>
      <c r="F1046" s="51">
        <v>0</v>
      </c>
      <c r="G1046" s="32">
        <v>0</v>
      </c>
      <c r="H1046" s="32">
        <v>0</v>
      </c>
      <c r="I1046" s="32">
        <v>0</v>
      </c>
      <c r="J1046" s="32">
        <v>0</v>
      </c>
      <c r="L1046" s="51">
        <v>0</v>
      </c>
      <c r="M1046">
        <v>0</v>
      </c>
      <c r="N1046" s="51"/>
      <c r="O1046" s="51"/>
    </row>
    <row r="1047" spans="1:15" x14ac:dyDescent="0.5">
      <c r="A1047" s="64" t="str">
        <f>IF(ISBLANK(Census!C818),(""),(INT(YEARFRAC(Census!C818,'Request Form'!$E$11,1))))</f>
        <v/>
      </c>
      <c r="B1047" s="34" t="str">
        <f ca="1">IF(ISBLANK(Census!C818),(""),(INT(YEARFRAC(Census!C818,TODAY(),1))))</f>
        <v/>
      </c>
      <c r="C1047" s="51" t="str">
        <v/>
      </c>
      <c r="D1047" s="51"/>
      <c r="E1047" s="51"/>
      <c r="F1047" s="51">
        <v>0</v>
      </c>
      <c r="G1047" s="32">
        <v>0</v>
      </c>
      <c r="H1047" s="32">
        <v>0</v>
      </c>
      <c r="I1047" s="32">
        <v>0</v>
      </c>
      <c r="J1047" s="32">
        <v>0</v>
      </c>
      <c r="L1047" s="51">
        <v>0</v>
      </c>
      <c r="M1047">
        <v>0</v>
      </c>
      <c r="N1047" s="51"/>
      <c r="O1047" s="51"/>
    </row>
    <row r="1048" spans="1:15" x14ac:dyDescent="0.5">
      <c r="A1048" s="64" t="str">
        <f>IF(ISBLANK(Census!C819),(""),(INT(YEARFRAC(Census!C819,'Request Form'!$E$11,1))))</f>
        <v/>
      </c>
      <c r="B1048" s="34" t="str">
        <f ca="1">IF(ISBLANK(Census!C819),(""),(INT(YEARFRAC(Census!C819,TODAY(),1))))</f>
        <v/>
      </c>
      <c r="C1048" s="51" t="str">
        <v/>
      </c>
      <c r="D1048" s="51"/>
      <c r="E1048" s="51"/>
      <c r="F1048" s="51">
        <v>0</v>
      </c>
      <c r="G1048" s="32">
        <v>0</v>
      </c>
      <c r="H1048" s="32">
        <v>0</v>
      </c>
      <c r="I1048" s="32">
        <v>0</v>
      </c>
      <c r="J1048" s="32">
        <v>0</v>
      </c>
      <c r="L1048" s="51">
        <v>0</v>
      </c>
      <c r="M1048">
        <v>0</v>
      </c>
      <c r="N1048" s="51"/>
      <c r="O1048" s="51"/>
    </row>
    <row r="1049" spans="1:15" x14ac:dyDescent="0.5">
      <c r="A1049" s="64" t="str">
        <f>IF(ISBLANK(Census!C820),(""),(INT(YEARFRAC(Census!C820,'Request Form'!$E$11,1))))</f>
        <v/>
      </c>
      <c r="B1049" s="34" t="str">
        <f ca="1">IF(ISBLANK(Census!C820),(""),(INT(YEARFRAC(Census!C820,TODAY(),1))))</f>
        <v/>
      </c>
      <c r="C1049" s="51" t="str">
        <v/>
      </c>
      <c r="D1049" s="51"/>
      <c r="E1049" s="51"/>
      <c r="F1049" s="51">
        <v>0</v>
      </c>
      <c r="G1049" s="32">
        <v>0</v>
      </c>
      <c r="H1049" s="32">
        <v>0</v>
      </c>
      <c r="I1049" s="32">
        <v>0</v>
      </c>
      <c r="J1049" s="32">
        <v>0</v>
      </c>
      <c r="L1049" s="51">
        <v>0</v>
      </c>
      <c r="M1049">
        <v>0</v>
      </c>
      <c r="N1049" s="51"/>
      <c r="O1049" s="51"/>
    </row>
    <row r="1050" spans="1:15" x14ac:dyDescent="0.5">
      <c r="A1050" s="64" t="str">
        <f>IF(ISBLANK(Census!C821),(""),(INT(YEARFRAC(Census!C821,'Request Form'!$E$11,1))))</f>
        <v/>
      </c>
      <c r="B1050" s="34" t="str">
        <f ca="1">IF(ISBLANK(Census!C821),(""),(INT(YEARFRAC(Census!C821,TODAY(),1))))</f>
        <v/>
      </c>
      <c r="C1050" s="51" t="str">
        <v/>
      </c>
      <c r="D1050" s="51"/>
      <c r="E1050" s="51"/>
      <c r="F1050" s="51">
        <v>0</v>
      </c>
      <c r="G1050" s="32">
        <v>0</v>
      </c>
      <c r="H1050" s="32">
        <v>0</v>
      </c>
      <c r="I1050" s="32">
        <v>0</v>
      </c>
      <c r="J1050" s="32">
        <v>0</v>
      </c>
      <c r="L1050" s="51">
        <v>0</v>
      </c>
      <c r="M1050">
        <v>0</v>
      </c>
      <c r="N1050" s="51"/>
      <c r="O1050" s="51"/>
    </row>
    <row r="1051" spans="1:15" x14ac:dyDescent="0.5">
      <c r="A1051" s="64" t="str">
        <f>IF(ISBLANK(Census!C822),(""),(INT(YEARFRAC(Census!C822,'Request Form'!$E$11,1))))</f>
        <v/>
      </c>
      <c r="B1051" s="34" t="str">
        <f ca="1">IF(ISBLANK(Census!C822),(""),(INT(YEARFRAC(Census!C822,TODAY(),1))))</f>
        <v/>
      </c>
      <c r="C1051" s="51" t="str">
        <v/>
      </c>
      <c r="D1051" s="51"/>
      <c r="E1051" s="51"/>
      <c r="F1051" s="51">
        <v>0</v>
      </c>
      <c r="G1051" s="32">
        <v>0</v>
      </c>
      <c r="H1051" s="32">
        <v>0</v>
      </c>
      <c r="I1051" s="32">
        <v>0</v>
      </c>
      <c r="J1051" s="32">
        <v>0</v>
      </c>
      <c r="L1051" s="51">
        <v>0</v>
      </c>
      <c r="M1051">
        <v>0</v>
      </c>
      <c r="N1051" s="51"/>
      <c r="O1051" s="51"/>
    </row>
    <row r="1052" spans="1:15" x14ac:dyDescent="0.5">
      <c r="A1052" s="64" t="str">
        <f>IF(ISBLANK(Census!C823),(""),(INT(YEARFRAC(Census!C823,'Request Form'!$E$11,1))))</f>
        <v/>
      </c>
      <c r="B1052" s="34" t="str">
        <f ca="1">IF(ISBLANK(Census!C823),(""),(INT(YEARFRAC(Census!C823,TODAY(),1))))</f>
        <v/>
      </c>
      <c r="C1052" s="51" t="str">
        <v/>
      </c>
      <c r="D1052" s="51"/>
      <c r="E1052" s="51"/>
      <c r="F1052" s="51">
        <v>0</v>
      </c>
      <c r="G1052" s="32">
        <v>0</v>
      </c>
      <c r="H1052" s="32">
        <v>0</v>
      </c>
      <c r="I1052" s="32">
        <v>0</v>
      </c>
      <c r="J1052" s="32">
        <v>0</v>
      </c>
      <c r="L1052" s="51">
        <v>0</v>
      </c>
      <c r="M1052">
        <v>0</v>
      </c>
      <c r="N1052" s="51"/>
      <c r="O1052" s="51"/>
    </row>
    <row r="1053" spans="1:15" x14ac:dyDescent="0.5">
      <c r="A1053" s="64" t="str">
        <f>IF(ISBLANK(Census!C824),(""),(INT(YEARFRAC(Census!C824,'Request Form'!$E$11,1))))</f>
        <v/>
      </c>
      <c r="B1053" s="34" t="str">
        <f ca="1">IF(ISBLANK(Census!C824),(""),(INT(YEARFRAC(Census!C824,TODAY(),1))))</f>
        <v/>
      </c>
      <c r="C1053" s="51" t="str">
        <v/>
      </c>
      <c r="D1053" s="51"/>
      <c r="E1053" s="51"/>
      <c r="F1053" s="51">
        <v>0</v>
      </c>
      <c r="G1053" s="32">
        <v>0</v>
      </c>
      <c r="H1053" s="32">
        <v>0</v>
      </c>
      <c r="I1053" s="32">
        <v>0</v>
      </c>
      <c r="J1053" s="32">
        <v>0</v>
      </c>
      <c r="L1053" s="51">
        <v>0</v>
      </c>
      <c r="M1053">
        <v>0</v>
      </c>
      <c r="N1053" s="51"/>
      <c r="O1053" s="51"/>
    </row>
    <row r="1054" spans="1:15" x14ac:dyDescent="0.5">
      <c r="A1054" s="64" t="str">
        <f>IF(ISBLANK(Census!C825),(""),(INT(YEARFRAC(Census!C825,'Request Form'!$E$11,1))))</f>
        <v/>
      </c>
      <c r="B1054" s="34" t="str">
        <f ca="1">IF(ISBLANK(Census!C825),(""),(INT(YEARFRAC(Census!C825,TODAY(),1))))</f>
        <v/>
      </c>
      <c r="C1054" s="51" t="str">
        <v/>
      </c>
      <c r="D1054" s="51"/>
      <c r="E1054" s="51"/>
      <c r="F1054" s="51">
        <v>0</v>
      </c>
      <c r="G1054" s="32">
        <v>0</v>
      </c>
      <c r="H1054" s="32">
        <v>0</v>
      </c>
      <c r="I1054" s="32">
        <v>0</v>
      </c>
      <c r="J1054" s="32">
        <v>0</v>
      </c>
      <c r="L1054" s="51">
        <v>0</v>
      </c>
      <c r="M1054">
        <v>0</v>
      </c>
      <c r="N1054" s="51"/>
      <c r="O1054" s="51"/>
    </row>
    <row r="1055" spans="1:15" x14ac:dyDescent="0.5">
      <c r="A1055" s="64" t="str">
        <f>IF(ISBLANK(Census!C826),(""),(INT(YEARFRAC(Census!C826,'Request Form'!$E$11,1))))</f>
        <v/>
      </c>
      <c r="B1055" s="34" t="str">
        <f ca="1">IF(ISBLANK(Census!C826),(""),(INT(YEARFRAC(Census!C826,TODAY(),1))))</f>
        <v/>
      </c>
      <c r="C1055" s="51" t="str">
        <v/>
      </c>
      <c r="D1055" s="51"/>
      <c r="E1055" s="51"/>
      <c r="F1055" s="51">
        <v>0</v>
      </c>
      <c r="G1055" s="32">
        <v>0</v>
      </c>
      <c r="H1055" s="32">
        <v>0</v>
      </c>
      <c r="I1055" s="32">
        <v>0</v>
      </c>
      <c r="J1055" s="32">
        <v>0</v>
      </c>
      <c r="L1055" s="51">
        <v>0</v>
      </c>
      <c r="M1055">
        <v>0</v>
      </c>
      <c r="N1055" s="51"/>
      <c r="O1055" s="51"/>
    </row>
    <row r="1056" spans="1:15" x14ac:dyDescent="0.5">
      <c r="A1056" s="64" t="str">
        <f>IF(ISBLANK(Census!C827),(""),(INT(YEARFRAC(Census!C827,'Request Form'!$E$11,1))))</f>
        <v/>
      </c>
      <c r="B1056" s="34" t="str">
        <f ca="1">IF(ISBLANK(Census!C827),(""),(INT(YEARFRAC(Census!C827,TODAY(),1))))</f>
        <v/>
      </c>
      <c r="C1056" s="51" t="str">
        <v/>
      </c>
      <c r="D1056" s="51"/>
      <c r="E1056" s="51"/>
      <c r="F1056" s="51">
        <v>0</v>
      </c>
      <c r="G1056" s="32">
        <v>0</v>
      </c>
      <c r="H1056" s="32">
        <v>0</v>
      </c>
      <c r="I1056" s="32">
        <v>0</v>
      </c>
      <c r="J1056" s="32">
        <v>0</v>
      </c>
      <c r="L1056" s="51">
        <v>0</v>
      </c>
      <c r="M1056">
        <v>0</v>
      </c>
      <c r="N1056" s="51"/>
      <c r="O1056" s="51"/>
    </row>
    <row r="1057" spans="1:15" x14ac:dyDescent="0.5">
      <c r="A1057" s="64" t="str">
        <f>IF(ISBLANK(Census!C828),(""),(INT(YEARFRAC(Census!C828,'Request Form'!$E$11,1))))</f>
        <v/>
      </c>
      <c r="B1057" s="34" t="str">
        <f ca="1">IF(ISBLANK(Census!C828),(""),(INT(YEARFRAC(Census!C828,TODAY(),1))))</f>
        <v/>
      </c>
      <c r="C1057" s="51" t="str">
        <v/>
      </c>
      <c r="D1057" s="51"/>
      <c r="E1057" s="51"/>
      <c r="F1057" s="51">
        <v>0</v>
      </c>
      <c r="G1057" s="32">
        <v>0</v>
      </c>
      <c r="H1057" s="32">
        <v>0</v>
      </c>
      <c r="I1057" s="32">
        <v>0</v>
      </c>
      <c r="J1057" s="32">
        <v>0</v>
      </c>
      <c r="L1057" s="51">
        <v>0</v>
      </c>
      <c r="M1057">
        <v>0</v>
      </c>
      <c r="N1057" s="51"/>
      <c r="O1057" s="51"/>
    </row>
    <row r="1058" spans="1:15" x14ac:dyDescent="0.5">
      <c r="A1058" s="64" t="str">
        <f>IF(ISBLANK(Census!C829),(""),(INT(YEARFRAC(Census!C829,'Request Form'!$E$11,1))))</f>
        <v/>
      </c>
      <c r="B1058" s="34" t="str">
        <f ca="1">IF(ISBLANK(Census!C829),(""),(INT(YEARFRAC(Census!C829,TODAY(),1))))</f>
        <v/>
      </c>
      <c r="C1058" s="51" t="str">
        <v/>
      </c>
      <c r="D1058" s="51"/>
      <c r="E1058" s="51"/>
      <c r="F1058" s="51">
        <v>0</v>
      </c>
      <c r="G1058" s="32">
        <v>0</v>
      </c>
      <c r="H1058" s="32">
        <v>0</v>
      </c>
      <c r="I1058" s="32">
        <v>0</v>
      </c>
      <c r="J1058" s="32">
        <v>0</v>
      </c>
      <c r="L1058" s="51">
        <v>0</v>
      </c>
      <c r="M1058">
        <v>0</v>
      </c>
      <c r="N1058" s="51"/>
      <c r="O1058" s="51"/>
    </row>
    <row r="1059" spans="1:15" x14ac:dyDescent="0.5">
      <c r="A1059" s="64" t="str">
        <f>IF(ISBLANK(Census!C830),(""),(INT(YEARFRAC(Census!C830,'Request Form'!$E$11,1))))</f>
        <v/>
      </c>
      <c r="B1059" s="34" t="str">
        <f ca="1">IF(ISBLANK(Census!C830),(""),(INT(YEARFRAC(Census!C830,TODAY(),1))))</f>
        <v/>
      </c>
      <c r="C1059" s="51" t="str">
        <v/>
      </c>
      <c r="D1059" s="51"/>
      <c r="E1059" s="51"/>
      <c r="F1059" s="51">
        <v>0</v>
      </c>
      <c r="G1059" s="32">
        <v>0</v>
      </c>
      <c r="H1059" s="32">
        <v>0</v>
      </c>
      <c r="I1059" s="32">
        <v>0</v>
      </c>
      <c r="J1059" s="32">
        <v>0</v>
      </c>
      <c r="L1059" s="51">
        <v>0</v>
      </c>
      <c r="M1059">
        <v>0</v>
      </c>
      <c r="N1059" s="51"/>
      <c r="O1059" s="51"/>
    </row>
    <row r="1060" spans="1:15" x14ac:dyDescent="0.5">
      <c r="A1060" s="64" t="str">
        <f>IF(ISBLANK(Census!C831),(""),(INT(YEARFRAC(Census!C831,'Request Form'!$E$11,1))))</f>
        <v/>
      </c>
      <c r="B1060" s="34" t="str">
        <f ca="1">IF(ISBLANK(Census!C831),(""),(INT(YEARFRAC(Census!C831,TODAY(),1))))</f>
        <v/>
      </c>
      <c r="C1060" s="51" t="str">
        <v/>
      </c>
      <c r="D1060" s="51"/>
      <c r="E1060" s="51"/>
      <c r="F1060" s="51">
        <v>0</v>
      </c>
      <c r="G1060" s="32">
        <v>0</v>
      </c>
      <c r="H1060" s="32">
        <v>0</v>
      </c>
      <c r="I1060" s="32">
        <v>0</v>
      </c>
      <c r="J1060" s="32">
        <v>0</v>
      </c>
      <c r="L1060" s="51">
        <v>0</v>
      </c>
      <c r="M1060">
        <v>0</v>
      </c>
      <c r="N1060" s="51"/>
      <c r="O1060" s="51"/>
    </row>
    <row r="1061" spans="1:15" x14ac:dyDescent="0.5">
      <c r="A1061" s="64" t="str">
        <f>IF(ISBLANK(Census!C832),(""),(INT(YEARFRAC(Census!C832,'Request Form'!$E$11,1))))</f>
        <v/>
      </c>
      <c r="B1061" s="34" t="str">
        <f ca="1">IF(ISBLANK(Census!C832),(""),(INT(YEARFRAC(Census!C832,TODAY(),1))))</f>
        <v/>
      </c>
      <c r="C1061" s="51" t="str">
        <v/>
      </c>
      <c r="D1061" s="51"/>
      <c r="E1061" s="51"/>
      <c r="F1061" s="51">
        <v>0</v>
      </c>
      <c r="G1061" s="32">
        <v>0</v>
      </c>
      <c r="H1061" s="32">
        <v>0</v>
      </c>
      <c r="I1061" s="32">
        <v>0</v>
      </c>
      <c r="J1061" s="32">
        <v>0</v>
      </c>
      <c r="L1061" s="51">
        <v>0</v>
      </c>
      <c r="M1061">
        <v>0</v>
      </c>
      <c r="N1061" s="51"/>
      <c r="O1061" s="51"/>
    </row>
    <row r="1062" spans="1:15" x14ac:dyDescent="0.5">
      <c r="A1062" s="64" t="str">
        <f>IF(ISBLANK(Census!C833),(""),(INT(YEARFRAC(Census!C833,'Request Form'!$E$11,1))))</f>
        <v/>
      </c>
      <c r="B1062" s="34" t="str">
        <f ca="1">IF(ISBLANK(Census!C833),(""),(INT(YEARFRAC(Census!C833,TODAY(),1))))</f>
        <v/>
      </c>
      <c r="C1062" s="51" t="str">
        <v/>
      </c>
      <c r="D1062" s="51"/>
      <c r="E1062" s="51"/>
      <c r="F1062" s="51">
        <v>0</v>
      </c>
      <c r="G1062" s="32">
        <v>0</v>
      </c>
      <c r="H1062" s="32">
        <v>0</v>
      </c>
      <c r="I1062" s="32">
        <v>0</v>
      </c>
      <c r="J1062" s="32">
        <v>0</v>
      </c>
      <c r="L1062" s="51">
        <v>0</v>
      </c>
      <c r="M1062">
        <v>0</v>
      </c>
      <c r="N1062" s="51"/>
      <c r="O1062" s="51"/>
    </row>
    <row r="1063" spans="1:15" x14ac:dyDescent="0.5">
      <c r="A1063" s="64" t="str">
        <f>IF(ISBLANK(Census!C834),(""),(INT(YEARFRAC(Census!C834,'Request Form'!$E$11,1))))</f>
        <v/>
      </c>
      <c r="B1063" s="34" t="str">
        <f ca="1">IF(ISBLANK(Census!C834),(""),(INT(YEARFRAC(Census!C834,TODAY(),1))))</f>
        <v/>
      </c>
      <c r="C1063" s="51" t="str">
        <v/>
      </c>
      <c r="D1063" s="51"/>
      <c r="E1063" s="51"/>
      <c r="F1063" s="51">
        <v>0</v>
      </c>
      <c r="G1063" s="32">
        <v>0</v>
      </c>
      <c r="H1063" s="32">
        <v>0</v>
      </c>
      <c r="I1063" s="32">
        <v>0</v>
      </c>
      <c r="J1063" s="32">
        <v>0</v>
      </c>
      <c r="L1063" s="51">
        <v>0</v>
      </c>
      <c r="M1063">
        <v>0</v>
      </c>
      <c r="N1063" s="51"/>
      <c r="O1063" s="51"/>
    </row>
    <row r="1064" spans="1:15" x14ac:dyDescent="0.5">
      <c r="A1064" s="64" t="str">
        <f>IF(ISBLANK(Census!C835),(""),(INT(YEARFRAC(Census!C835,'Request Form'!$E$11,1))))</f>
        <v/>
      </c>
      <c r="B1064" s="34" t="str">
        <f ca="1">IF(ISBLANK(Census!C835),(""),(INT(YEARFRAC(Census!C835,TODAY(),1))))</f>
        <v/>
      </c>
      <c r="C1064" s="51" t="str">
        <v/>
      </c>
      <c r="D1064" s="51"/>
      <c r="E1064" s="51"/>
      <c r="F1064" s="51">
        <v>0</v>
      </c>
      <c r="G1064" s="32">
        <v>0</v>
      </c>
      <c r="H1064" s="32">
        <v>0</v>
      </c>
      <c r="I1064" s="32">
        <v>0</v>
      </c>
      <c r="J1064" s="32">
        <v>0</v>
      </c>
      <c r="L1064" s="51">
        <v>0</v>
      </c>
      <c r="M1064">
        <v>0</v>
      </c>
      <c r="N1064" s="51"/>
      <c r="O1064" s="51"/>
    </row>
    <row r="1065" spans="1:15" x14ac:dyDescent="0.5">
      <c r="A1065" s="64" t="str">
        <f>IF(ISBLANK(Census!C836),(""),(INT(YEARFRAC(Census!C836,'Request Form'!$E$11,1))))</f>
        <v/>
      </c>
      <c r="B1065" s="34" t="str">
        <f ca="1">IF(ISBLANK(Census!C836),(""),(INT(YEARFRAC(Census!C836,TODAY(),1))))</f>
        <v/>
      </c>
      <c r="C1065" s="51" t="str">
        <v/>
      </c>
      <c r="D1065" s="51"/>
      <c r="E1065" s="51"/>
      <c r="F1065" s="51">
        <v>0</v>
      </c>
      <c r="G1065" s="32">
        <v>0</v>
      </c>
      <c r="H1065" s="32">
        <v>0</v>
      </c>
      <c r="I1065" s="32">
        <v>0</v>
      </c>
      <c r="J1065" s="32">
        <v>0</v>
      </c>
      <c r="L1065" s="51">
        <v>0</v>
      </c>
      <c r="M1065">
        <v>0</v>
      </c>
      <c r="N1065" s="51"/>
      <c r="O1065" s="51"/>
    </row>
    <row r="1066" spans="1:15" x14ac:dyDescent="0.5">
      <c r="A1066" s="64" t="str">
        <f>IF(ISBLANK(Census!C837),(""),(INT(YEARFRAC(Census!C837,'Request Form'!$E$11,1))))</f>
        <v/>
      </c>
      <c r="B1066" s="34" t="str">
        <f ca="1">IF(ISBLANK(Census!C837),(""),(INT(YEARFRAC(Census!C837,TODAY(),1))))</f>
        <v/>
      </c>
      <c r="C1066" s="51" t="str">
        <v/>
      </c>
      <c r="D1066" s="51"/>
      <c r="E1066" s="51"/>
      <c r="F1066" s="51">
        <v>0</v>
      </c>
      <c r="G1066" s="32">
        <v>0</v>
      </c>
      <c r="H1066" s="32">
        <v>0</v>
      </c>
      <c r="I1066" s="32">
        <v>0</v>
      </c>
      <c r="J1066" s="32">
        <v>0</v>
      </c>
      <c r="L1066" s="51">
        <v>0</v>
      </c>
      <c r="M1066">
        <v>0</v>
      </c>
      <c r="N1066" s="51"/>
      <c r="O1066" s="51"/>
    </row>
    <row r="1067" spans="1:15" x14ac:dyDescent="0.5">
      <c r="A1067" s="64" t="str">
        <f>IF(ISBLANK(Census!C838),(""),(INT(YEARFRAC(Census!C838,'Request Form'!$E$11,1))))</f>
        <v/>
      </c>
      <c r="B1067" s="34" t="str">
        <f ca="1">IF(ISBLANK(Census!C838),(""),(INT(YEARFRAC(Census!C838,TODAY(),1))))</f>
        <v/>
      </c>
      <c r="C1067" s="51" t="str">
        <v/>
      </c>
      <c r="D1067" s="51"/>
      <c r="E1067" s="51"/>
      <c r="F1067" s="51">
        <v>0</v>
      </c>
      <c r="G1067" s="32">
        <v>0</v>
      </c>
      <c r="H1067" s="32">
        <v>0</v>
      </c>
      <c r="I1067" s="32">
        <v>0</v>
      </c>
      <c r="J1067" s="32">
        <v>0</v>
      </c>
      <c r="L1067" s="51">
        <v>0</v>
      </c>
      <c r="M1067">
        <v>0</v>
      </c>
      <c r="N1067" s="51"/>
      <c r="O1067" s="51"/>
    </row>
    <row r="1068" spans="1:15" x14ac:dyDescent="0.5">
      <c r="A1068" s="64" t="str">
        <f>IF(ISBLANK(Census!C839),(""),(INT(YEARFRAC(Census!C839,'Request Form'!$E$11,1))))</f>
        <v/>
      </c>
      <c r="B1068" s="34" t="str">
        <f ca="1">IF(ISBLANK(Census!C839),(""),(INT(YEARFRAC(Census!C839,TODAY(),1))))</f>
        <v/>
      </c>
      <c r="C1068" s="51" t="str">
        <v/>
      </c>
      <c r="D1068" s="51"/>
      <c r="E1068" s="51"/>
      <c r="F1068" s="51">
        <v>0</v>
      </c>
      <c r="G1068" s="32">
        <v>0</v>
      </c>
      <c r="H1068" s="32">
        <v>0</v>
      </c>
      <c r="I1068" s="32">
        <v>0</v>
      </c>
      <c r="J1068" s="32">
        <v>0</v>
      </c>
      <c r="L1068" s="51">
        <v>0</v>
      </c>
      <c r="M1068">
        <v>0</v>
      </c>
      <c r="N1068" s="51"/>
      <c r="O1068" s="51"/>
    </row>
    <row r="1069" spans="1:15" x14ac:dyDescent="0.5">
      <c r="A1069" s="64" t="str">
        <f>IF(ISBLANK(Census!C840),(""),(INT(YEARFRAC(Census!C840,'Request Form'!$E$11,1))))</f>
        <v/>
      </c>
      <c r="B1069" s="34" t="str">
        <f ca="1">IF(ISBLANK(Census!C840),(""),(INT(YEARFRAC(Census!C840,TODAY(),1))))</f>
        <v/>
      </c>
      <c r="C1069" s="51" t="str">
        <v/>
      </c>
      <c r="D1069" s="51"/>
      <c r="E1069" s="51"/>
      <c r="F1069" s="51">
        <v>0</v>
      </c>
      <c r="G1069" s="32">
        <v>0</v>
      </c>
      <c r="H1069" s="32">
        <v>0</v>
      </c>
      <c r="I1069" s="32">
        <v>0</v>
      </c>
      <c r="J1069" s="32">
        <v>0</v>
      </c>
      <c r="L1069" s="51">
        <v>0</v>
      </c>
      <c r="M1069">
        <v>0</v>
      </c>
      <c r="N1069" s="51"/>
      <c r="O1069" s="51"/>
    </row>
    <row r="1070" spans="1:15" x14ac:dyDescent="0.5">
      <c r="A1070" s="64" t="str">
        <f>IF(ISBLANK(Census!C841),(""),(INT(YEARFRAC(Census!C841,'Request Form'!$E$11,1))))</f>
        <v/>
      </c>
      <c r="B1070" s="34" t="str">
        <f ca="1">IF(ISBLANK(Census!C841),(""),(INT(YEARFRAC(Census!C841,TODAY(),1))))</f>
        <v/>
      </c>
      <c r="C1070" s="51" t="str">
        <v/>
      </c>
      <c r="D1070" s="51"/>
      <c r="E1070" s="51"/>
      <c r="F1070" s="51">
        <v>0</v>
      </c>
      <c r="G1070" s="32">
        <v>0</v>
      </c>
      <c r="H1070" s="32">
        <v>0</v>
      </c>
      <c r="I1070" s="32">
        <v>0</v>
      </c>
      <c r="J1070" s="32">
        <v>0</v>
      </c>
      <c r="L1070" s="51">
        <v>0</v>
      </c>
      <c r="M1070">
        <v>0</v>
      </c>
      <c r="N1070" s="51"/>
      <c r="O1070" s="51"/>
    </row>
    <row r="1071" spans="1:15" x14ac:dyDescent="0.5">
      <c r="A1071" s="64" t="str">
        <f>IF(ISBLANK(Census!C842),(""),(INT(YEARFRAC(Census!C842,'Request Form'!$E$11,1))))</f>
        <v/>
      </c>
      <c r="B1071" s="34" t="str">
        <f ca="1">IF(ISBLANK(Census!C842),(""),(INT(YEARFRAC(Census!C842,TODAY(),1))))</f>
        <v/>
      </c>
      <c r="C1071" s="51" t="str">
        <v/>
      </c>
      <c r="D1071" s="51"/>
      <c r="E1071" s="51"/>
      <c r="F1071" s="51">
        <v>0</v>
      </c>
      <c r="G1071" s="32">
        <v>0</v>
      </c>
      <c r="H1071" s="32">
        <v>0</v>
      </c>
      <c r="I1071" s="32">
        <v>0</v>
      </c>
      <c r="J1071" s="32">
        <v>0</v>
      </c>
      <c r="L1071" s="51">
        <v>0</v>
      </c>
      <c r="M1071">
        <v>0</v>
      </c>
      <c r="N1071" s="51"/>
      <c r="O1071" s="51"/>
    </row>
    <row r="1072" spans="1:15" x14ac:dyDescent="0.5">
      <c r="A1072" s="64" t="str">
        <f>IF(ISBLANK(Census!C843),(""),(INT(YEARFRAC(Census!C843,'Request Form'!$E$11,1))))</f>
        <v/>
      </c>
      <c r="B1072" s="34" t="str">
        <f ca="1">IF(ISBLANK(Census!C843),(""),(INT(YEARFRAC(Census!C843,TODAY(),1))))</f>
        <v/>
      </c>
      <c r="C1072" s="51" t="str">
        <v/>
      </c>
      <c r="D1072" s="51"/>
      <c r="E1072" s="51"/>
      <c r="F1072" s="51">
        <v>0</v>
      </c>
      <c r="G1072" s="32">
        <v>0</v>
      </c>
      <c r="H1072" s="32">
        <v>0</v>
      </c>
      <c r="I1072" s="32">
        <v>0</v>
      </c>
      <c r="J1072" s="32">
        <v>0</v>
      </c>
      <c r="L1072" s="51">
        <v>0</v>
      </c>
      <c r="M1072">
        <v>0</v>
      </c>
      <c r="N1072" s="51"/>
      <c r="O1072" s="51"/>
    </row>
    <row r="1073" spans="1:15" x14ac:dyDescent="0.5">
      <c r="A1073" s="64" t="str">
        <f>IF(ISBLANK(Census!C844),(""),(INT(YEARFRAC(Census!C844,'Request Form'!$E$11,1))))</f>
        <v/>
      </c>
      <c r="B1073" s="34" t="str">
        <f ca="1">IF(ISBLANK(Census!C844),(""),(INT(YEARFRAC(Census!C844,TODAY(),1))))</f>
        <v/>
      </c>
      <c r="C1073" s="51" t="str">
        <v/>
      </c>
      <c r="D1073" s="51"/>
      <c r="E1073" s="51"/>
      <c r="F1073" s="51">
        <v>0</v>
      </c>
      <c r="G1073" s="32">
        <v>0</v>
      </c>
      <c r="H1073" s="32">
        <v>0</v>
      </c>
      <c r="I1073" s="32">
        <v>0</v>
      </c>
      <c r="J1073" s="32">
        <v>0</v>
      </c>
      <c r="L1073" s="51">
        <v>0</v>
      </c>
      <c r="M1073">
        <v>0</v>
      </c>
      <c r="N1073" s="51"/>
      <c r="O1073" s="51"/>
    </row>
    <row r="1074" spans="1:15" x14ac:dyDescent="0.5">
      <c r="A1074" s="64" t="str">
        <f>IF(ISBLANK(Census!C845),(""),(INT(YEARFRAC(Census!C845,'Request Form'!$E$11,1))))</f>
        <v/>
      </c>
      <c r="B1074" s="34" t="str">
        <f ca="1">IF(ISBLANK(Census!C845),(""),(INT(YEARFRAC(Census!C845,TODAY(),1))))</f>
        <v/>
      </c>
      <c r="C1074" s="51" t="str">
        <v/>
      </c>
      <c r="D1074" s="51"/>
      <c r="E1074" s="51"/>
      <c r="F1074" s="51">
        <v>0</v>
      </c>
      <c r="G1074" s="32">
        <v>0</v>
      </c>
      <c r="H1074" s="32">
        <v>0</v>
      </c>
      <c r="I1074" s="32">
        <v>0</v>
      </c>
      <c r="J1074" s="32">
        <v>0</v>
      </c>
      <c r="L1074" s="51">
        <v>0</v>
      </c>
      <c r="M1074">
        <v>0</v>
      </c>
      <c r="N1074" s="51"/>
      <c r="O1074" s="51"/>
    </row>
    <row r="1075" spans="1:15" x14ac:dyDescent="0.5">
      <c r="A1075" s="64" t="str">
        <f>IF(ISBLANK(Census!C846),(""),(INT(YEARFRAC(Census!C846,'Request Form'!$E$11,1))))</f>
        <v/>
      </c>
      <c r="B1075" s="34" t="str">
        <f ca="1">IF(ISBLANK(Census!C846),(""),(INT(YEARFRAC(Census!C846,TODAY(),1))))</f>
        <v/>
      </c>
      <c r="C1075" s="51" t="str">
        <v/>
      </c>
      <c r="D1075" s="51"/>
      <c r="E1075" s="51"/>
      <c r="F1075" s="51">
        <v>0</v>
      </c>
      <c r="G1075" s="32">
        <v>0</v>
      </c>
      <c r="H1075" s="32">
        <v>0</v>
      </c>
      <c r="I1075" s="32">
        <v>0</v>
      </c>
      <c r="J1075" s="32">
        <v>0</v>
      </c>
      <c r="L1075" s="51">
        <v>0</v>
      </c>
      <c r="M1075">
        <v>0</v>
      </c>
      <c r="N1075" s="51"/>
      <c r="O1075" s="51"/>
    </row>
    <row r="1076" spans="1:15" x14ac:dyDescent="0.5">
      <c r="A1076" s="64" t="str">
        <f>IF(ISBLANK(Census!C847),(""),(INT(YEARFRAC(Census!C847,'Request Form'!$E$11,1))))</f>
        <v/>
      </c>
      <c r="B1076" s="34" t="str">
        <f ca="1">IF(ISBLANK(Census!C847),(""),(INT(YEARFRAC(Census!C847,TODAY(),1))))</f>
        <v/>
      </c>
      <c r="C1076" s="51" t="str">
        <v/>
      </c>
      <c r="D1076" s="51"/>
      <c r="E1076" s="51"/>
      <c r="F1076" s="51">
        <v>0</v>
      </c>
      <c r="G1076" s="32">
        <v>0</v>
      </c>
      <c r="H1076" s="32">
        <v>0</v>
      </c>
      <c r="I1076" s="32">
        <v>0</v>
      </c>
      <c r="J1076" s="32">
        <v>0</v>
      </c>
      <c r="L1076" s="51">
        <v>0</v>
      </c>
      <c r="M1076">
        <v>0</v>
      </c>
      <c r="N1076" s="51"/>
      <c r="O1076" s="51"/>
    </row>
    <row r="1077" spans="1:15" x14ac:dyDescent="0.5">
      <c r="A1077" s="64" t="str">
        <f>IF(ISBLANK(Census!C848),(""),(INT(YEARFRAC(Census!C848,'Request Form'!$E$11,1))))</f>
        <v/>
      </c>
      <c r="B1077" s="34" t="str">
        <f ca="1">IF(ISBLANK(Census!C848),(""),(INT(YEARFRAC(Census!C848,TODAY(),1))))</f>
        <v/>
      </c>
      <c r="C1077" s="51" t="str">
        <v/>
      </c>
      <c r="D1077" s="51"/>
      <c r="E1077" s="51"/>
      <c r="F1077" s="51">
        <v>0</v>
      </c>
      <c r="G1077" s="32">
        <v>0</v>
      </c>
      <c r="H1077" s="32">
        <v>0</v>
      </c>
      <c r="I1077" s="32">
        <v>0</v>
      </c>
      <c r="J1077" s="32">
        <v>0</v>
      </c>
      <c r="L1077" s="51">
        <v>0</v>
      </c>
      <c r="M1077">
        <v>0</v>
      </c>
      <c r="N1077" s="51"/>
      <c r="O1077" s="51"/>
    </row>
    <row r="1078" spans="1:15" x14ac:dyDescent="0.5">
      <c r="A1078" s="64" t="str">
        <f>IF(ISBLANK(Census!C849),(""),(INT(YEARFRAC(Census!C849,'Request Form'!$E$11,1))))</f>
        <v/>
      </c>
      <c r="B1078" s="34" t="str">
        <f ca="1">IF(ISBLANK(Census!C849),(""),(INT(YEARFRAC(Census!C849,TODAY(),1))))</f>
        <v/>
      </c>
      <c r="C1078" s="51" t="str">
        <v/>
      </c>
      <c r="D1078" s="51"/>
      <c r="E1078" s="51"/>
      <c r="F1078" s="51">
        <v>0</v>
      </c>
      <c r="G1078" s="32">
        <v>0</v>
      </c>
      <c r="H1078" s="32">
        <v>0</v>
      </c>
      <c r="I1078" s="32">
        <v>0</v>
      </c>
      <c r="J1078" s="32">
        <v>0</v>
      </c>
      <c r="L1078" s="51">
        <v>0</v>
      </c>
      <c r="M1078">
        <v>0</v>
      </c>
      <c r="N1078" s="51"/>
      <c r="O1078" s="51"/>
    </row>
    <row r="1079" spans="1:15" x14ac:dyDescent="0.5">
      <c r="A1079" s="64" t="str">
        <f>IF(ISBLANK(Census!C850),(""),(INT(YEARFRAC(Census!C850,'Request Form'!$E$11,1))))</f>
        <v/>
      </c>
      <c r="B1079" s="34" t="str">
        <f ca="1">IF(ISBLANK(Census!C850),(""),(INT(YEARFRAC(Census!C850,TODAY(),1))))</f>
        <v/>
      </c>
      <c r="C1079" s="51" t="str">
        <v/>
      </c>
      <c r="D1079" s="51"/>
      <c r="E1079" s="51"/>
      <c r="F1079" s="51">
        <v>0</v>
      </c>
      <c r="G1079" s="32">
        <v>0</v>
      </c>
      <c r="H1079" s="32">
        <v>0</v>
      </c>
      <c r="I1079" s="32">
        <v>0</v>
      </c>
      <c r="J1079" s="32">
        <v>0</v>
      </c>
      <c r="L1079" s="51">
        <v>0</v>
      </c>
      <c r="M1079">
        <v>0</v>
      </c>
      <c r="N1079" s="51"/>
      <c r="O1079" s="51"/>
    </row>
    <row r="1080" spans="1:15" x14ac:dyDescent="0.5">
      <c r="A1080" s="64" t="str">
        <f>IF(ISBLANK(Census!C851),(""),(INT(YEARFRAC(Census!C851,'Request Form'!$E$11,1))))</f>
        <v/>
      </c>
      <c r="B1080" s="34" t="str">
        <f ca="1">IF(ISBLANK(Census!C851),(""),(INT(YEARFRAC(Census!C851,TODAY(),1))))</f>
        <v/>
      </c>
      <c r="C1080" s="51" t="str">
        <v/>
      </c>
      <c r="D1080" s="51"/>
      <c r="E1080" s="51"/>
      <c r="F1080" s="51">
        <v>0</v>
      </c>
      <c r="G1080" s="32">
        <v>0</v>
      </c>
      <c r="H1080" s="32">
        <v>0</v>
      </c>
      <c r="I1080" s="32">
        <v>0</v>
      </c>
      <c r="J1080" s="32">
        <v>0</v>
      </c>
      <c r="L1080" s="51">
        <v>0</v>
      </c>
      <c r="M1080">
        <v>0</v>
      </c>
      <c r="N1080" s="51"/>
      <c r="O1080" s="51"/>
    </row>
    <row r="1081" spans="1:15" x14ac:dyDescent="0.5">
      <c r="A1081" s="64" t="str">
        <f>IF(ISBLANK(Census!C852),(""),(INT(YEARFRAC(Census!C852,'Request Form'!$E$11,1))))</f>
        <v/>
      </c>
      <c r="B1081" s="34" t="str">
        <f ca="1">IF(ISBLANK(Census!C852),(""),(INT(YEARFRAC(Census!C852,TODAY(),1))))</f>
        <v/>
      </c>
      <c r="C1081" s="51" t="str">
        <v/>
      </c>
      <c r="D1081" s="51"/>
      <c r="E1081" s="51"/>
      <c r="F1081" s="51">
        <v>0</v>
      </c>
      <c r="G1081" s="32">
        <v>0</v>
      </c>
      <c r="H1081" s="32">
        <v>0</v>
      </c>
      <c r="I1081" s="32">
        <v>0</v>
      </c>
      <c r="J1081" s="32">
        <v>0</v>
      </c>
      <c r="L1081" s="51">
        <v>0</v>
      </c>
      <c r="M1081">
        <v>0</v>
      </c>
      <c r="N1081" s="51"/>
      <c r="O1081" s="51"/>
    </row>
    <row r="1082" spans="1:15" x14ac:dyDescent="0.5">
      <c r="A1082" s="64" t="str">
        <f>IF(ISBLANK(Census!C853),(""),(INT(YEARFRAC(Census!C853,'Request Form'!$E$11,1))))</f>
        <v/>
      </c>
      <c r="B1082" s="34" t="str">
        <f ca="1">IF(ISBLANK(Census!C853),(""),(INT(YEARFRAC(Census!C853,TODAY(),1))))</f>
        <v/>
      </c>
      <c r="C1082" s="51" t="str">
        <v/>
      </c>
      <c r="D1082" s="51"/>
      <c r="E1082" s="51"/>
      <c r="F1082" s="51">
        <v>0</v>
      </c>
      <c r="G1082" s="32">
        <v>0</v>
      </c>
      <c r="H1082" s="32">
        <v>0</v>
      </c>
      <c r="I1082" s="32">
        <v>0</v>
      </c>
      <c r="J1082" s="32">
        <v>0</v>
      </c>
      <c r="L1082" s="51">
        <v>0</v>
      </c>
      <c r="M1082">
        <v>0</v>
      </c>
      <c r="N1082" s="51"/>
      <c r="O1082" s="51"/>
    </row>
    <row r="1083" spans="1:15" x14ac:dyDescent="0.5">
      <c r="A1083" s="64" t="str">
        <f>IF(ISBLANK(Census!C854),(""),(INT(YEARFRAC(Census!C854,'Request Form'!$E$11,1))))</f>
        <v/>
      </c>
      <c r="B1083" s="34" t="str">
        <f ca="1">IF(ISBLANK(Census!C854),(""),(INT(YEARFRAC(Census!C854,TODAY(),1))))</f>
        <v/>
      </c>
      <c r="C1083" s="51" t="str">
        <v/>
      </c>
      <c r="D1083" s="51"/>
      <c r="E1083" s="51"/>
      <c r="F1083" s="51">
        <v>0</v>
      </c>
      <c r="G1083" s="32">
        <v>0</v>
      </c>
      <c r="H1083" s="32">
        <v>0</v>
      </c>
      <c r="I1083" s="32">
        <v>0</v>
      </c>
      <c r="J1083" s="32">
        <v>0</v>
      </c>
      <c r="L1083" s="51">
        <v>0</v>
      </c>
      <c r="M1083">
        <v>0</v>
      </c>
      <c r="N1083" s="51"/>
      <c r="O1083" s="51"/>
    </row>
    <row r="1084" spans="1:15" x14ac:dyDescent="0.5">
      <c r="A1084" s="64" t="str">
        <f>IF(ISBLANK(Census!C855),(""),(INT(YEARFRAC(Census!C855,'Request Form'!$E$11,1))))</f>
        <v/>
      </c>
      <c r="B1084" s="34" t="str">
        <f ca="1">IF(ISBLANK(Census!C855),(""),(INT(YEARFRAC(Census!C855,TODAY(),1))))</f>
        <v/>
      </c>
      <c r="C1084" s="51" t="str">
        <v/>
      </c>
      <c r="D1084" s="51"/>
      <c r="E1084" s="51"/>
      <c r="F1084" s="51">
        <v>0</v>
      </c>
      <c r="G1084" s="32">
        <v>0</v>
      </c>
      <c r="H1084" s="32">
        <v>0</v>
      </c>
      <c r="I1084" s="32">
        <v>0</v>
      </c>
      <c r="J1084" s="32">
        <v>0</v>
      </c>
      <c r="L1084" s="51">
        <v>0</v>
      </c>
      <c r="M1084">
        <v>0</v>
      </c>
      <c r="N1084" s="51"/>
      <c r="O1084" s="51"/>
    </row>
    <row r="1085" spans="1:15" x14ac:dyDescent="0.5">
      <c r="A1085" s="64" t="str">
        <f>IF(ISBLANK(Census!C856),(""),(INT(YEARFRAC(Census!C856,'Request Form'!$E$11,1))))</f>
        <v/>
      </c>
      <c r="B1085" s="34" t="str">
        <f ca="1">IF(ISBLANK(Census!C856),(""),(INT(YEARFRAC(Census!C856,TODAY(),1))))</f>
        <v/>
      </c>
      <c r="C1085" s="51" t="str">
        <v/>
      </c>
      <c r="D1085" s="51"/>
      <c r="E1085" s="51"/>
      <c r="F1085" s="51">
        <v>0</v>
      </c>
      <c r="G1085" s="32">
        <v>0</v>
      </c>
      <c r="H1085" s="32">
        <v>0</v>
      </c>
      <c r="I1085" s="32">
        <v>0</v>
      </c>
      <c r="J1085" s="32">
        <v>0</v>
      </c>
      <c r="L1085" s="51">
        <v>0</v>
      </c>
      <c r="M1085">
        <v>0</v>
      </c>
      <c r="N1085" s="51"/>
      <c r="O1085" s="51"/>
    </row>
    <row r="1086" spans="1:15" x14ac:dyDescent="0.5">
      <c r="A1086" s="64" t="str">
        <f>IF(ISBLANK(Census!C857),(""),(INT(YEARFRAC(Census!C857,'Request Form'!$E$11,1))))</f>
        <v/>
      </c>
      <c r="B1086" s="34" t="str">
        <f ca="1">IF(ISBLANK(Census!C857),(""),(INT(YEARFRAC(Census!C857,TODAY(),1))))</f>
        <v/>
      </c>
      <c r="C1086" s="51" t="str">
        <v/>
      </c>
      <c r="D1086" s="51"/>
      <c r="E1086" s="51"/>
      <c r="F1086" s="51">
        <v>0</v>
      </c>
      <c r="G1086" s="32">
        <v>0</v>
      </c>
      <c r="H1086" s="32">
        <v>0</v>
      </c>
      <c r="I1086" s="32">
        <v>0</v>
      </c>
      <c r="J1086" s="32">
        <v>0</v>
      </c>
      <c r="L1086" s="51">
        <v>0</v>
      </c>
      <c r="M1086">
        <v>0</v>
      </c>
      <c r="N1086" s="51"/>
      <c r="O1086" s="51"/>
    </row>
    <row r="1087" spans="1:15" x14ac:dyDescent="0.5">
      <c r="A1087" s="64" t="str">
        <f>IF(ISBLANK(Census!C858),(""),(INT(YEARFRAC(Census!C858,'Request Form'!$E$11,1))))</f>
        <v/>
      </c>
      <c r="B1087" s="34" t="str">
        <f ca="1">IF(ISBLANK(Census!C858),(""),(INT(YEARFRAC(Census!C858,TODAY(),1))))</f>
        <v/>
      </c>
      <c r="C1087" s="51" t="str">
        <v/>
      </c>
      <c r="D1087" s="51"/>
      <c r="E1087" s="51"/>
      <c r="F1087" s="51">
        <v>0</v>
      </c>
      <c r="G1087" s="32">
        <v>0</v>
      </c>
      <c r="H1087" s="32">
        <v>0</v>
      </c>
      <c r="I1087" s="32">
        <v>0</v>
      </c>
      <c r="J1087" s="32">
        <v>0</v>
      </c>
      <c r="L1087" s="51">
        <v>0</v>
      </c>
      <c r="M1087">
        <v>0</v>
      </c>
      <c r="N1087" s="51"/>
      <c r="O1087" s="51"/>
    </row>
    <row r="1088" spans="1:15" x14ac:dyDescent="0.5">
      <c r="A1088" s="64" t="str">
        <f>IF(ISBLANK(Census!C859),(""),(INT(YEARFRAC(Census!C859,'Request Form'!$E$11,1))))</f>
        <v/>
      </c>
      <c r="B1088" s="34" t="str">
        <f ca="1">IF(ISBLANK(Census!C859),(""),(INT(YEARFRAC(Census!C859,TODAY(),1))))</f>
        <v/>
      </c>
      <c r="C1088" s="51" t="str">
        <v/>
      </c>
      <c r="D1088" s="51"/>
      <c r="E1088" s="51"/>
      <c r="F1088" s="51">
        <v>0</v>
      </c>
      <c r="G1088" s="32">
        <v>0</v>
      </c>
      <c r="H1088" s="32">
        <v>0</v>
      </c>
      <c r="I1088" s="32">
        <v>0</v>
      </c>
      <c r="J1088" s="32">
        <v>0</v>
      </c>
      <c r="L1088" s="51">
        <v>0</v>
      </c>
      <c r="M1088">
        <v>0</v>
      </c>
      <c r="N1088" s="51"/>
      <c r="O1088" s="51"/>
    </row>
    <row r="1089" spans="1:15" x14ac:dyDescent="0.5">
      <c r="A1089" s="64" t="str">
        <f>IF(ISBLANK(Census!C860),(""),(INT(YEARFRAC(Census!C860,'Request Form'!$E$11,1))))</f>
        <v/>
      </c>
      <c r="B1089" s="34" t="str">
        <f ca="1">IF(ISBLANK(Census!C860),(""),(INT(YEARFRAC(Census!C860,TODAY(),1))))</f>
        <v/>
      </c>
      <c r="C1089" s="51" t="str">
        <v/>
      </c>
      <c r="D1089" s="51"/>
      <c r="E1089" s="51"/>
      <c r="F1089" s="51">
        <v>0</v>
      </c>
      <c r="G1089" s="32">
        <v>0</v>
      </c>
      <c r="H1089" s="32">
        <v>0</v>
      </c>
      <c r="I1089" s="32">
        <v>0</v>
      </c>
      <c r="J1089" s="32">
        <v>0</v>
      </c>
      <c r="L1089" s="51">
        <v>0</v>
      </c>
      <c r="M1089">
        <v>0</v>
      </c>
      <c r="N1089" s="51"/>
      <c r="O1089" s="51"/>
    </row>
    <row r="1090" spans="1:15" x14ac:dyDescent="0.5">
      <c r="A1090" s="64" t="str">
        <f>IF(ISBLANK(Census!C861),(""),(INT(YEARFRAC(Census!C861,'Request Form'!$E$11,1))))</f>
        <v/>
      </c>
      <c r="B1090" s="34" t="str">
        <f ca="1">IF(ISBLANK(Census!C861),(""),(INT(YEARFRAC(Census!C861,TODAY(),1))))</f>
        <v/>
      </c>
      <c r="C1090" s="51" t="str">
        <v/>
      </c>
      <c r="D1090" s="51"/>
      <c r="E1090" s="51"/>
      <c r="F1090" s="51">
        <v>0</v>
      </c>
      <c r="G1090" s="32">
        <v>0</v>
      </c>
      <c r="H1090" s="32">
        <v>0</v>
      </c>
      <c r="I1090" s="32">
        <v>0</v>
      </c>
      <c r="J1090" s="32">
        <v>0</v>
      </c>
      <c r="L1090" s="51">
        <v>0</v>
      </c>
      <c r="M1090">
        <v>0</v>
      </c>
      <c r="N1090" s="51"/>
      <c r="O1090" s="51"/>
    </row>
    <row r="1091" spans="1:15" x14ac:dyDescent="0.5">
      <c r="A1091" s="64" t="str">
        <f>IF(ISBLANK(Census!C862),(""),(INT(YEARFRAC(Census!C862,'Request Form'!$E$11,1))))</f>
        <v/>
      </c>
      <c r="B1091" s="34" t="str">
        <f ca="1">IF(ISBLANK(Census!C862),(""),(INT(YEARFRAC(Census!C862,TODAY(),1))))</f>
        <v/>
      </c>
      <c r="C1091" s="51" t="str">
        <v/>
      </c>
      <c r="D1091" s="51"/>
      <c r="E1091" s="51"/>
      <c r="F1091" s="51">
        <v>0</v>
      </c>
      <c r="G1091" s="32">
        <v>0</v>
      </c>
      <c r="H1091" s="32">
        <v>0</v>
      </c>
      <c r="I1091" s="32">
        <v>0</v>
      </c>
      <c r="J1091" s="32">
        <v>0</v>
      </c>
      <c r="L1091" s="51">
        <v>0</v>
      </c>
      <c r="M1091">
        <v>0</v>
      </c>
      <c r="N1091" s="51"/>
      <c r="O1091" s="51"/>
    </row>
    <row r="1092" spans="1:15" x14ac:dyDescent="0.5">
      <c r="A1092" s="64" t="str">
        <f>IF(ISBLANK(Census!C863),(""),(INT(YEARFRAC(Census!C863,'Request Form'!$E$11,1))))</f>
        <v/>
      </c>
      <c r="B1092" s="34" t="str">
        <f ca="1">IF(ISBLANK(Census!C863),(""),(INT(YEARFRAC(Census!C863,TODAY(),1))))</f>
        <v/>
      </c>
      <c r="C1092" s="51" t="str">
        <v/>
      </c>
      <c r="D1092" s="51"/>
      <c r="E1092" s="51"/>
      <c r="F1092" s="51">
        <v>0</v>
      </c>
      <c r="G1092" s="32">
        <v>0</v>
      </c>
      <c r="H1092" s="32">
        <v>0</v>
      </c>
      <c r="I1092" s="32">
        <v>0</v>
      </c>
      <c r="J1092" s="32">
        <v>0</v>
      </c>
      <c r="L1092" s="51">
        <v>0</v>
      </c>
      <c r="M1092">
        <v>0</v>
      </c>
      <c r="N1092" s="51"/>
      <c r="O1092" s="51"/>
    </row>
    <row r="1093" spans="1:15" x14ac:dyDescent="0.5">
      <c r="A1093" s="64" t="str">
        <f>IF(ISBLANK(Census!C864),(""),(INT(YEARFRAC(Census!C864,'Request Form'!$E$11,1))))</f>
        <v/>
      </c>
      <c r="B1093" s="34" t="str">
        <f ca="1">IF(ISBLANK(Census!C864),(""),(INT(YEARFRAC(Census!C864,TODAY(),1))))</f>
        <v/>
      </c>
      <c r="C1093" s="51" t="str">
        <v/>
      </c>
      <c r="D1093" s="51"/>
      <c r="E1093" s="51"/>
      <c r="F1093" s="51">
        <v>0</v>
      </c>
      <c r="G1093" s="32">
        <v>0</v>
      </c>
      <c r="H1093" s="32">
        <v>0</v>
      </c>
      <c r="I1093" s="32">
        <v>0</v>
      </c>
      <c r="J1093" s="32">
        <v>0</v>
      </c>
      <c r="L1093" s="51">
        <v>0</v>
      </c>
      <c r="M1093">
        <v>0</v>
      </c>
      <c r="N1093" s="51"/>
      <c r="O1093" s="51"/>
    </row>
    <row r="1094" spans="1:15" x14ac:dyDescent="0.5">
      <c r="A1094" s="64" t="str">
        <f>IF(ISBLANK(Census!C865),(""),(INT(YEARFRAC(Census!C865,'Request Form'!$E$11,1))))</f>
        <v/>
      </c>
      <c r="B1094" s="34" t="str">
        <f ca="1">IF(ISBLANK(Census!C865),(""),(INT(YEARFRAC(Census!C865,TODAY(),1))))</f>
        <v/>
      </c>
      <c r="C1094" s="51" t="str">
        <v/>
      </c>
      <c r="D1094" s="51"/>
      <c r="E1094" s="51"/>
      <c r="F1094" s="51">
        <v>0</v>
      </c>
      <c r="G1094" s="32">
        <v>0</v>
      </c>
      <c r="H1094" s="32">
        <v>0</v>
      </c>
      <c r="I1094" s="32">
        <v>0</v>
      </c>
      <c r="J1094" s="32">
        <v>0</v>
      </c>
      <c r="L1094" s="51">
        <v>0</v>
      </c>
      <c r="M1094">
        <v>0</v>
      </c>
      <c r="N1094" s="51"/>
      <c r="O1094" s="51"/>
    </row>
    <row r="1095" spans="1:15" x14ac:dyDescent="0.5">
      <c r="A1095" s="64" t="str">
        <f>IF(ISBLANK(Census!C866),(""),(INT(YEARFRAC(Census!C866,'Request Form'!$E$11,1))))</f>
        <v/>
      </c>
      <c r="B1095" s="34" t="str">
        <f ca="1">IF(ISBLANK(Census!C866),(""),(INT(YEARFRAC(Census!C866,TODAY(),1))))</f>
        <v/>
      </c>
      <c r="C1095" s="51" t="str">
        <v/>
      </c>
      <c r="D1095" s="51"/>
      <c r="E1095" s="51"/>
      <c r="F1095" s="51">
        <v>0</v>
      </c>
      <c r="G1095" s="32">
        <v>0</v>
      </c>
      <c r="H1095" s="32">
        <v>0</v>
      </c>
      <c r="I1095" s="32">
        <v>0</v>
      </c>
      <c r="J1095" s="32">
        <v>0</v>
      </c>
      <c r="L1095" s="51">
        <v>0</v>
      </c>
      <c r="M1095">
        <v>0</v>
      </c>
      <c r="N1095" s="51"/>
      <c r="O1095" s="51"/>
    </row>
    <row r="1096" spans="1:15" x14ac:dyDescent="0.5">
      <c r="A1096" s="64" t="str">
        <f>IF(ISBLANK(Census!C867),(""),(INT(YEARFRAC(Census!C867,'Request Form'!$E$11,1))))</f>
        <v/>
      </c>
      <c r="B1096" s="34" t="str">
        <f ca="1">IF(ISBLANK(Census!C867),(""),(INT(YEARFRAC(Census!C867,TODAY(),1))))</f>
        <v/>
      </c>
      <c r="C1096" s="51" t="str">
        <v/>
      </c>
      <c r="D1096" s="51"/>
      <c r="E1096" s="51"/>
      <c r="F1096" s="51">
        <v>0</v>
      </c>
      <c r="G1096" s="32">
        <v>0</v>
      </c>
      <c r="H1096" s="32">
        <v>0</v>
      </c>
      <c r="I1096" s="32">
        <v>0</v>
      </c>
      <c r="J1096" s="32">
        <v>0</v>
      </c>
      <c r="L1096" s="51">
        <v>0</v>
      </c>
      <c r="M1096">
        <v>0</v>
      </c>
      <c r="N1096" s="51"/>
      <c r="O1096" s="51"/>
    </row>
    <row r="1097" spans="1:15" x14ac:dyDescent="0.5">
      <c r="A1097" s="64" t="str">
        <f>IF(ISBLANK(Census!C868),(""),(INT(YEARFRAC(Census!C868,'Request Form'!$E$11,1))))</f>
        <v/>
      </c>
      <c r="B1097" s="34" t="str">
        <f ca="1">IF(ISBLANK(Census!C868),(""),(INT(YEARFRAC(Census!C868,TODAY(),1))))</f>
        <v/>
      </c>
      <c r="C1097" s="51" t="str">
        <v/>
      </c>
      <c r="D1097" s="51"/>
      <c r="E1097" s="51"/>
      <c r="F1097" s="51">
        <v>0</v>
      </c>
      <c r="G1097" s="32">
        <v>0</v>
      </c>
      <c r="H1097" s="32">
        <v>0</v>
      </c>
      <c r="I1097" s="32">
        <v>0</v>
      </c>
      <c r="J1097" s="32">
        <v>0</v>
      </c>
      <c r="L1097" s="51">
        <v>0</v>
      </c>
      <c r="M1097">
        <v>0</v>
      </c>
      <c r="N1097" s="51"/>
      <c r="O1097" s="51"/>
    </row>
    <row r="1098" spans="1:15" x14ac:dyDescent="0.5">
      <c r="A1098" s="64" t="str">
        <f>IF(ISBLANK(Census!C869),(""),(INT(YEARFRAC(Census!C869,'Request Form'!$E$11,1))))</f>
        <v/>
      </c>
      <c r="B1098" s="34" t="str">
        <f ca="1">IF(ISBLANK(Census!C869),(""),(INT(YEARFRAC(Census!C869,TODAY(),1))))</f>
        <v/>
      </c>
      <c r="C1098" s="51" t="str">
        <v/>
      </c>
      <c r="D1098" s="51"/>
      <c r="E1098" s="51"/>
      <c r="F1098" s="51">
        <v>0</v>
      </c>
      <c r="G1098" s="32">
        <v>0</v>
      </c>
      <c r="H1098" s="32">
        <v>0</v>
      </c>
      <c r="I1098" s="32">
        <v>0</v>
      </c>
      <c r="J1098" s="32">
        <v>0</v>
      </c>
      <c r="L1098" s="51">
        <v>0</v>
      </c>
      <c r="M1098">
        <v>0</v>
      </c>
      <c r="N1098" s="51"/>
      <c r="O1098" s="51"/>
    </row>
    <row r="1099" spans="1:15" x14ac:dyDescent="0.5">
      <c r="A1099" s="64" t="str">
        <f>IF(ISBLANK(Census!C870),(""),(INT(YEARFRAC(Census!C870,'Request Form'!$E$11,1))))</f>
        <v/>
      </c>
      <c r="B1099" s="34" t="str">
        <f ca="1">IF(ISBLANK(Census!C870),(""),(INT(YEARFRAC(Census!C870,TODAY(),1))))</f>
        <v/>
      </c>
      <c r="C1099" s="51" t="str">
        <v/>
      </c>
      <c r="D1099" s="51"/>
      <c r="E1099" s="51"/>
      <c r="F1099" s="51">
        <v>0</v>
      </c>
      <c r="G1099" s="32">
        <v>0</v>
      </c>
      <c r="H1099" s="32">
        <v>0</v>
      </c>
      <c r="I1099" s="32">
        <v>0</v>
      </c>
      <c r="J1099" s="32">
        <v>0</v>
      </c>
      <c r="L1099" s="51">
        <v>0</v>
      </c>
      <c r="M1099">
        <v>0</v>
      </c>
      <c r="N1099" s="51"/>
      <c r="O1099" s="51"/>
    </row>
    <row r="1100" spans="1:15" x14ac:dyDescent="0.5">
      <c r="A1100" s="64" t="str">
        <f>IF(ISBLANK(Census!C871),(""),(INT(YEARFRAC(Census!C871,'Request Form'!$E$11,1))))</f>
        <v/>
      </c>
      <c r="B1100" s="34" t="str">
        <f ca="1">IF(ISBLANK(Census!C871),(""),(INT(YEARFRAC(Census!C871,TODAY(),1))))</f>
        <v/>
      </c>
      <c r="C1100" s="51" t="str">
        <v/>
      </c>
      <c r="D1100" s="51"/>
      <c r="E1100" s="51"/>
      <c r="F1100" s="51">
        <v>0</v>
      </c>
      <c r="G1100" s="32">
        <v>0</v>
      </c>
      <c r="H1100" s="32">
        <v>0</v>
      </c>
      <c r="I1100" s="32">
        <v>0</v>
      </c>
      <c r="J1100" s="32">
        <v>0</v>
      </c>
      <c r="L1100" s="51">
        <v>0</v>
      </c>
      <c r="M1100">
        <v>0</v>
      </c>
      <c r="N1100" s="51"/>
      <c r="O1100" s="51"/>
    </row>
    <row r="1101" spans="1:15" x14ac:dyDescent="0.5">
      <c r="A1101" s="64" t="str">
        <f>IF(ISBLANK(Census!C872),(""),(INT(YEARFRAC(Census!C872,'Request Form'!$E$11,1))))</f>
        <v/>
      </c>
      <c r="B1101" s="34" t="str">
        <f ca="1">IF(ISBLANK(Census!C872),(""),(INT(YEARFRAC(Census!C872,TODAY(),1))))</f>
        <v/>
      </c>
      <c r="C1101" s="51" t="str">
        <v/>
      </c>
      <c r="D1101" s="51"/>
      <c r="E1101" s="51"/>
      <c r="F1101" s="51">
        <v>0</v>
      </c>
      <c r="G1101" s="32">
        <v>0</v>
      </c>
      <c r="H1101" s="32">
        <v>0</v>
      </c>
      <c r="I1101" s="32">
        <v>0</v>
      </c>
      <c r="J1101" s="32">
        <v>0</v>
      </c>
      <c r="L1101" s="51">
        <v>0</v>
      </c>
      <c r="M1101">
        <v>0</v>
      </c>
      <c r="N1101" s="51"/>
      <c r="O1101" s="51"/>
    </row>
    <row r="1102" spans="1:15" x14ac:dyDescent="0.5">
      <c r="A1102" s="64" t="str">
        <f>IF(ISBLANK(Census!C873),(""),(INT(YEARFRAC(Census!C873,'Request Form'!$E$11,1))))</f>
        <v/>
      </c>
      <c r="B1102" s="34" t="str">
        <f ca="1">IF(ISBLANK(Census!C873),(""),(INT(YEARFRAC(Census!C873,TODAY(),1))))</f>
        <v/>
      </c>
      <c r="C1102" s="51" t="str">
        <v/>
      </c>
      <c r="D1102" s="51"/>
      <c r="E1102" s="51"/>
      <c r="F1102" s="51">
        <v>0</v>
      </c>
      <c r="G1102" s="32">
        <v>0</v>
      </c>
      <c r="H1102" s="32">
        <v>0</v>
      </c>
      <c r="I1102" s="32">
        <v>0</v>
      </c>
      <c r="J1102" s="32">
        <v>0</v>
      </c>
      <c r="L1102" s="51">
        <v>0</v>
      </c>
      <c r="M1102">
        <v>0</v>
      </c>
      <c r="N1102" s="51"/>
      <c r="O1102" s="51"/>
    </row>
    <row r="1103" spans="1:15" x14ac:dyDescent="0.5">
      <c r="A1103" s="64" t="str">
        <f>IF(ISBLANK(Census!C874),(""),(INT(YEARFRAC(Census!C874,'Request Form'!$E$11,1))))</f>
        <v/>
      </c>
      <c r="B1103" s="34" t="str">
        <f ca="1">IF(ISBLANK(Census!C874),(""),(INT(YEARFRAC(Census!C874,TODAY(),1))))</f>
        <v/>
      </c>
      <c r="C1103" s="51" t="str">
        <v/>
      </c>
      <c r="D1103" s="51"/>
      <c r="E1103" s="51"/>
      <c r="F1103" s="51">
        <v>0</v>
      </c>
      <c r="G1103" s="32">
        <v>0</v>
      </c>
      <c r="H1103" s="32">
        <v>0</v>
      </c>
      <c r="I1103" s="32">
        <v>0</v>
      </c>
      <c r="J1103" s="32">
        <v>0</v>
      </c>
      <c r="L1103" s="51">
        <v>0</v>
      </c>
      <c r="M1103">
        <v>0</v>
      </c>
      <c r="N1103" s="51"/>
      <c r="O1103" s="51"/>
    </row>
    <row r="1104" spans="1:15" x14ac:dyDescent="0.5">
      <c r="A1104" s="64" t="str">
        <f>IF(ISBLANK(Census!C875),(""),(INT(YEARFRAC(Census!C875,'Request Form'!$E$11,1))))</f>
        <v/>
      </c>
      <c r="B1104" s="34" t="str">
        <f ca="1">IF(ISBLANK(Census!C875),(""),(INT(YEARFRAC(Census!C875,TODAY(),1))))</f>
        <v/>
      </c>
      <c r="C1104" s="51" t="str">
        <v/>
      </c>
      <c r="D1104" s="51"/>
      <c r="E1104" s="51"/>
      <c r="F1104" s="51">
        <v>0</v>
      </c>
      <c r="G1104" s="32">
        <v>0</v>
      </c>
      <c r="H1104" s="32">
        <v>0</v>
      </c>
      <c r="I1104" s="32">
        <v>0</v>
      </c>
      <c r="J1104" s="32">
        <v>0</v>
      </c>
      <c r="L1104" s="51">
        <v>0</v>
      </c>
      <c r="M1104">
        <v>0</v>
      </c>
      <c r="N1104" s="51"/>
      <c r="O1104" s="51"/>
    </row>
    <row r="1105" spans="1:15" x14ac:dyDescent="0.5">
      <c r="A1105" s="64" t="str">
        <f>IF(ISBLANK(Census!C876),(""),(INT(YEARFRAC(Census!C876,'Request Form'!$E$11,1))))</f>
        <v/>
      </c>
      <c r="B1105" s="34" t="str">
        <f ca="1">IF(ISBLANK(Census!C876),(""),(INT(YEARFRAC(Census!C876,TODAY(),1))))</f>
        <v/>
      </c>
      <c r="C1105" s="51" t="str">
        <v/>
      </c>
      <c r="D1105" s="51"/>
      <c r="E1105" s="51"/>
      <c r="F1105" s="51">
        <v>0</v>
      </c>
      <c r="G1105" s="32">
        <v>0</v>
      </c>
      <c r="H1105" s="32">
        <v>0</v>
      </c>
      <c r="I1105" s="32">
        <v>0</v>
      </c>
      <c r="J1105" s="32">
        <v>0</v>
      </c>
      <c r="L1105" s="51">
        <v>0</v>
      </c>
      <c r="M1105">
        <v>0</v>
      </c>
      <c r="N1105" s="51"/>
      <c r="O1105" s="51"/>
    </row>
    <row r="1106" spans="1:15" x14ac:dyDescent="0.5">
      <c r="A1106" s="64" t="str">
        <f>IF(ISBLANK(Census!C877),(""),(INT(YEARFRAC(Census!C877,'Request Form'!$E$11,1))))</f>
        <v/>
      </c>
      <c r="B1106" s="34" t="str">
        <f ca="1">IF(ISBLANK(Census!C877),(""),(INT(YEARFRAC(Census!C877,TODAY(),1))))</f>
        <v/>
      </c>
      <c r="C1106" s="51" t="str">
        <v/>
      </c>
      <c r="D1106" s="51"/>
      <c r="E1106" s="51"/>
      <c r="F1106" s="51">
        <v>0</v>
      </c>
      <c r="G1106" s="32">
        <v>0</v>
      </c>
      <c r="H1106" s="32">
        <v>0</v>
      </c>
      <c r="I1106" s="32">
        <v>0</v>
      </c>
      <c r="J1106" s="32">
        <v>0</v>
      </c>
      <c r="L1106" s="51">
        <v>0</v>
      </c>
      <c r="M1106">
        <v>0</v>
      </c>
      <c r="N1106" s="51"/>
      <c r="O1106" s="51"/>
    </row>
    <row r="1107" spans="1:15" x14ac:dyDescent="0.5">
      <c r="A1107" s="64" t="str">
        <f>IF(ISBLANK(Census!C878),(""),(INT(YEARFRAC(Census!C878,'Request Form'!$E$11,1))))</f>
        <v/>
      </c>
      <c r="B1107" s="34" t="str">
        <f ca="1">IF(ISBLANK(Census!C878),(""),(INT(YEARFRAC(Census!C878,TODAY(),1))))</f>
        <v/>
      </c>
      <c r="C1107" s="51" t="str">
        <v/>
      </c>
      <c r="D1107" s="51"/>
      <c r="E1107" s="51"/>
      <c r="F1107" s="51">
        <v>0</v>
      </c>
      <c r="G1107" s="32">
        <v>0</v>
      </c>
      <c r="H1107" s="32">
        <v>0</v>
      </c>
      <c r="I1107" s="32">
        <v>0</v>
      </c>
      <c r="J1107" s="32">
        <v>0</v>
      </c>
      <c r="L1107" s="51">
        <v>0</v>
      </c>
      <c r="M1107">
        <v>0</v>
      </c>
      <c r="N1107" s="51"/>
      <c r="O1107" s="51"/>
    </row>
    <row r="1108" spans="1:15" x14ac:dyDescent="0.5">
      <c r="A1108" s="64" t="str">
        <f>IF(ISBLANK(Census!C879),(""),(INT(YEARFRAC(Census!C879,'Request Form'!$E$11,1))))</f>
        <v/>
      </c>
      <c r="B1108" s="34" t="str">
        <f ca="1">IF(ISBLANK(Census!C879),(""),(INT(YEARFRAC(Census!C879,TODAY(),1))))</f>
        <v/>
      </c>
      <c r="C1108" s="51" t="str">
        <v/>
      </c>
      <c r="D1108" s="51"/>
      <c r="E1108" s="51"/>
      <c r="F1108" s="51">
        <v>0</v>
      </c>
      <c r="G1108" s="32">
        <v>0</v>
      </c>
      <c r="H1108" s="32">
        <v>0</v>
      </c>
      <c r="I1108" s="32">
        <v>0</v>
      </c>
      <c r="J1108" s="32">
        <v>0</v>
      </c>
      <c r="L1108" s="51">
        <v>0</v>
      </c>
      <c r="M1108">
        <v>0</v>
      </c>
      <c r="N1108" s="51"/>
      <c r="O1108" s="51"/>
    </row>
    <row r="1109" spans="1:15" x14ac:dyDescent="0.5">
      <c r="A1109" s="64" t="str">
        <f>IF(ISBLANK(Census!C880),(""),(INT(YEARFRAC(Census!C880,'Request Form'!$E$11,1))))</f>
        <v/>
      </c>
      <c r="B1109" s="34" t="str">
        <f ca="1">IF(ISBLANK(Census!C880),(""),(INT(YEARFRAC(Census!C880,TODAY(),1))))</f>
        <v/>
      </c>
      <c r="C1109" s="51" t="str">
        <v/>
      </c>
      <c r="D1109" s="51"/>
      <c r="E1109" s="51"/>
      <c r="F1109" s="51">
        <v>0</v>
      </c>
      <c r="G1109" s="32">
        <v>0</v>
      </c>
      <c r="H1109" s="32">
        <v>0</v>
      </c>
      <c r="I1109" s="32">
        <v>0</v>
      </c>
      <c r="J1109" s="32">
        <v>0</v>
      </c>
      <c r="L1109" s="51">
        <v>0</v>
      </c>
      <c r="M1109">
        <v>0</v>
      </c>
      <c r="N1109" s="51"/>
      <c r="O1109" s="51"/>
    </row>
    <row r="1110" spans="1:15" x14ac:dyDescent="0.5">
      <c r="A1110" s="64" t="str">
        <f>IF(ISBLANK(Census!C881),(""),(INT(YEARFRAC(Census!C881,'Request Form'!$E$11,1))))</f>
        <v/>
      </c>
      <c r="B1110" s="34" t="str">
        <f ca="1">IF(ISBLANK(Census!C881),(""),(INT(YEARFRAC(Census!C881,TODAY(),1))))</f>
        <v/>
      </c>
      <c r="C1110" s="51" t="str">
        <v/>
      </c>
      <c r="D1110" s="51"/>
      <c r="E1110" s="51"/>
      <c r="F1110" s="51">
        <v>0</v>
      </c>
      <c r="G1110" s="32">
        <v>0</v>
      </c>
      <c r="H1110" s="32">
        <v>0</v>
      </c>
      <c r="I1110" s="32">
        <v>0</v>
      </c>
      <c r="J1110" s="32">
        <v>0</v>
      </c>
      <c r="L1110" s="51">
        <v>0</v>
      </c>
      <c r="M1110">
        <v>0</v>
      </c>
      <c r="N1110" s="51"/>
      <c r="O1110" s="51"/>
    </row>
    <row r="1111" spans="1:15" x14ac:dyDescent="0.5">
      <c r="A1111" s="64" t="str">
        <f>IF(ISBLANK(Census!C882),(""),(INT(YEARFRAC(Census!C882,'Request Form'!$E$11,1))))</f>
        <v/>
      </c>
      <c r="B1111" s="34" t="str">
        <f ca="1">IF(ISBLANK(Census!C882),(""),(INT(YEARFRAC(Census!C882,TODAY(),1))))</f>
        <v/>
      </c>
      <c r="C1111" s="51" t="str">
        <v/>
      </c>
      <c r="D1111" s="51"/>
      <c r="E1111" s="51"/>
      <c r="F1111" s="51">
        <v>0</v>
      </c>
      <c r="G1111" s="32">
        <v>0</v>
      </c>
      <c r="H1111" s="32">
        <v>0</v>
      </c>
      <c r="I1111" s="32">
        <v>0</v>
      </c>
      <c r="J1111" s="32">
        <v>0</v>
      </c>
      <c r="L1111" s="51">
        <v>0</v>
      </c>
      <c r="M1111">
        <v>0</v>
      </c>
      <c r="N1111" s="51"/>
      <c r="O1111" s="51"/>
    </row>
    <row r="1112" spans="1:15" x14ac:dyDescent="0.5">
      <c r="A1112" s="64" t="str">
        <f>IF(ISBLANK(Census!C883),(""),(INT(YEARFRAC(Census!C883,'Request Form'!$E$11,1))))</f>
        <v/>
      </c>
      <c r="B1112" s="34" t="str">
        <f ca="1">IF(ISBLANK(Census!C883),(""),(INT(YEARFRAC(Census!C883,TODAY(),1))))</f>
        <v/>
      </c>
      <c r="C1112" s="51" t="str">
        <v/>
      </c>
      <c r="D1112" s="51"/>
      <c r="E1112" s="51"/>
      <c r="F1112" s="51">
        <v>0</v>
      </c>
      <c r="G1112" s="32">
        <v>0</v>
      </c>
      <c r="H1112" s="32">
        <v>0</v>
      </c>
      <c r="I1112" s="32">
        <v>0</v>
      </c>
      <c r="J1112" s="32">
        <v>0</v>
      </c>
      <c r="L1112" s="51">
        <v>0</v>
      </c>
      <c r="M1112">
        <v>0</v>
      </c>
      <c r="N1112" s="51"/>
      <c r="O1112" s="51"/>
    </row>
    <row r="1113" spans="1:15" x14ac:dyDescent="0.5">
      <c r="A1113" s="64" t="str">
        <f>IF(ISBLANK(Census!C884),(""),(INT(YEARFRAC(Census!C884,'Request Form'!$E$11,1))))</f>
        <v/>
      </c>
      <c r="B1113" s="34" t="str">
        <f ca="1">IF(ISBLANK(Census!C884),(""),(INT(YEARFRAC(Census!C884,TODAY(),1))))</f>
        <v/>
      </c>
      <c r="C1113" s="51" t="str">
        <v/>
      </c>
      <c r="D1113" s="51"/>
      <c r="E1113" s="51"/>
      <c r="F1113" s="51">
        <v>0</v>
      </c>
      <c r="G1113" s="32">
        <v>0</v>
      </c>
      <c r="H1113" s="32">
        <v>0</v>
      </c>
      <c r="I1113" s="32">
        <v>0</v>
      </c>
      <c r="J1113" s="32">
        <v>0</v>
      </c>
      <c r="L1113" s="51">
        <v>0</v>
      </c>
      <c r="M1113">
        <v>0</v>
      </c>
      <c r="N1113" s="51"/>
      <c r="O1113" s="51"/>
    </row>
    <row r="1114" spans="1:15" x14ac:dyDescent="0.5">
      <c r="A1114" s="64" t="str">
        <f>IF(ISBLANK(Census!C885),(""),(INT(YEARFRAC(Census!C885,'Request Form'!$E$11,1))))</f>
        <v/>
      </c>
      <c r="B1114" s="34" t="str">
        <f ca="1">IF(ISBLANK(Census!C885),(""),(INT(YEARFRAC(Census!C885,TODAY(),1))))</f>
        <v/>
      </c>
      <c r="C1114" s="51" t="str">
        <v/>
      </c>
      <c r="D1114" s="51"/>
      <c r="E1114" s="51"/>
      <c r="F1114" s="51">
        <v>0</v>
      </c>
      <c r="G1114" s="32">
        <v>0</v>
      </c>
      <c r="H1114" s="32">
        <v>0</v>
      </c>
      <c r="I1114" s="32">
        <v>0</v>
      </c>
      <c r="J1114" s="32">
        <v>0</v>
      </c>
      <c r="L1114" s="51">
        <v>0</v>
      </c>
      <c r="M1114">
        <v>0</v>
      </c>
      <c r="N1114" s="51"/>
      <c r="O1114" s="51"/>
    </row>
    <row r="1115" spans="1:15" x14ac:dyDescent="0.5">
      <c r="A1115" s="64" t="str">
        <f>IF(ISBLANK(Census!C886),(""),(INT(YEARFRAC(Census!C886,'Request Form'!$E$11,1))))</f>
        <v/>
      </c>
      <c r="B1115" s="34" t="str">
        <f ca="1">IF(ISBLANK(Census!C886),(""),(INT(YEARFRAC(Census!C886,TODAY(),1))))</f>
        <v/>
      </c>
      <c r="C1115" s="51" t="str">
        <v/>
      </c>
      <c r="D1115" s="51"/>
      <c r="E1115" s="51"/>
      <c r="F1115" s="51">
        <v>0</v>
      </c>
      <c r="G1115" s="32">
        <v>0</v>
      </c>
      <c r="H1115" s="32">
        <v>0</v>
      </c>
      <c r="I1115" s="32">
        <v>0</v>
      </c>
      <c r="J1115" s="32">
        <v>0</v>
      </c>
      <c r="L1115" s="51">
        <v>0</v>
      </c>
      <c r="M1115">
        <v>0</v>
      </c>
      <c r="N1115" s="51"/>
      <c r="O1115" s="51"/>
    </row>
    <row r="1116" spans="1:15" x14ac:dyDescent="0.5">
      <c r="A1116" s="64" t="str">
        <f>IF(ISBLANK(Census!C887),(""),(INT(YEARFRAC(Census!C887,'Request Form'!$E$11,1))))</f>
        <v/>
      </c>
      <c r="B1116" s="34" t="str">
        <f ca="1">IF(ISBLANK(Census!C887),(""),(INT(YEARFRAC(Census!C887,TODAY(),1))))</f>
        <v/>
      </c>
      <c r="C1116" s="51" t="str">
        <v/>
      </c>
      <c r="D1116" s="51"/>
      <c r="E1116" s="51"/>
      <c r="F1116" s="51">
        <v>0</v>
      </c>
      <c r="G1116" s="32">
        <v>0</v>
      </c>
      <c r="H1116" s="32">
        <v>0</v>
      </c>
      <c r="I1116" s="32">
        <v>0</v>
      </c>
      <c r="J1116" s="32">
        <v>0</v>
      </c>
      <c r="L1116" s="51">
        <v>0</v>
      </c>
      <c r="M1116">
        <v>0</v>
      </c>
      <c r="N1116" s="51"/>
      <c r="O1116" s="51"/>
    </row>
    <row r="1117" spans="1:15" x14ac:dyDescent="0.5">
      <c r="A1117" s="64" t="str">
        <f>IF(ISBLANK(Census!C888),(""),(INT(YEARFRAC(Census!C888,'Request Form'!$E$11,1))))</f>
        <v/>
      </c>
      <c r="B1117" s="34" t="str">
        <f ca="1">IF(ISBLANK(Census!C888),(""),(INT(YEARFRAC(Census!C888,TODAY(),1))))</f>
        <v/>
      </c>
      <c r="C1117" s="51" t="str">
        <v/>
      </c>
      <c r="D1117" s="51"/>
      <c r="E1117" s="51"/>
      <c r="F1117" s="51">
        <v>0</v>
      </c>
      <c r="G1117" s="32">
        <v>0</v>
      </c>
      <c r="H1117" s="32">
        <v>0</v>
      </c>
      <c r="I1117" s="32">
        <v>0</v>
      </c>
      <c r="J1117" s="32">
        <v>0</v>
      </c>
      <c r="L1117" s="51">
        <v>0</v>
      </c>
      <c r="M1117">
        <v>0</v>
      </c>
      <c r="N1117" s="51"/>
      <c r="O1117" s="51"/>
    </row>
    <row r="1118" spans="1:15" x14ac:dyDescent="0.5">
      <c r="A1118" s="64" t="str">
        <f>IF(ISBLANK(Census!C889),(""),(INT(YEARFRAC(Census!C889,'Request Form'!$E$11,1))))</f>
        <v/>
      </c>
      <c r="B1118" s="34" t="str">
        <f ca="1">IF(ISBLANK(Census!C889),(""),(INT(YEARFRAC(Census!C889,TODAY(),1))))</f>
        <v/>
      </c>
      <c r="C1118" s="51" t="str">
        <v/>
      </c>
      <c r="D1118" s="51"/>
      <c r="E1118" s="51"/>
      <c r="F1118" s="51">
        <v>0</v>
      </c>
      <c r="G1118" s="32">
        <v>0</v>
      </c>
      <c r="H1118" s="32">
        <v>0</v>
      </c>
      <c r="I1118" s="32">
        <v>0</v>
      </c>
      <c r="J1118" s="32">
        <v>0</v>
      </c>
      <c r="L1118" s="51">
        <v>0</v>
      </c>
      <c r="M1118">
        <v>0</v>
      </c>
      <c r="N1118" s="51"/>
      <c r="O1118" s="51"/>
    </row>
    <row r="1119" spans="1:15" x14ac:dyDescent="0.5">
      <c r="A1119" s="64" t="str">
        <f>IF(ISBLANK(Census!C890),(""),(INT(YEARFRAC(Census!C890,'Request Form'!$E$11,1))))</f>
        <v/>
      </c>
      <c r="B1119" s="34" t="str">
        <f ca="1">IF(ISBLANK(Census!C890),(""),(INT(YEARFRAC(Census!C890,TODAY(),1))))</f>
        <v/>
      </c>
      <c r="C1119" s="51" t="str">
        <v/>
      </c>
      <c r="D1119" s="51"/>
      <c r="E1119" s="51"/>
      <c r="F1119" s="51">
        <v>0</v>
      </c>
      <c r="G1119" s="32">
        <v>0</v>
      </c>
      <c r="H1119" s="32">
        <v>0</v>
      </c>
      <c r="I1119" s="32">
        <v>0</v>
      </c>
      <c r="J1119" s="32">
        <v>0</v>
      </c>
      <c r="L1119" s="51">
        <v>0</v>
      </c>
      <c r="M1119">
        <v>0</v>
      </c>
      <c r="N1119" s="51"/>
      <c r="O1119" s="51"/>
    </row>
    <row r="1120" spans="1:15" x14ac:dyDescent="0.5">
      <c r="A1120" s="64" t="str">
        <f>IF(ISBLANK(Census!C891),(""),(INT(YEARFRAC(Census!C891,'Request Form'!$E$11,1))))</f>
        <v/>
      </c>
      <c r="B1120" s="34" t="str">
        <f ca="1">IF(ISBLANK(Census!C891),(""),(INT(YEARFRAC(Census!C891,TODAY(),1))))</f>
        <v/>
      </c>
      <c r="C1120" s="51" t="str">
        <v/>
      </c>
      <c r="D1120" s="51"/>
      <c r="E1120" s="51"/>
      <c r="F1120" s="51">
        <v>0</v>
      </c>
      <c r="G1120" s="32">
        <v>0</v>
      </c>
      <c r="H1120" s="32">
        <v>0</v>
      </c>
      <c r="I1120" s="32">
        <v>0</v>
      </c>
      <c r="J1120" s="32">
        <v>0</v>
      </c>
      <c r="L1120" s="51">
        <v>0</v>
      </c>
      <c r="M1120">
        <v>0</v>
      </c>
      <c r="N1120" s="51"/>
      <c r="O1120" s="51"/>
    </row>
    <row r="1121" spans="1:15" x14ac:dyDescent="0.5">
      <c r="A1121" s="64" t="str">
        <f>IF(ISBLANK(Census!C892),(""),(INT(YEARFRAC(Census!C892,'Request Form'!$E$11,1))))</f>
        <v/>
      </c>
      <c r="B1121" s="34" t="str">
        <f ca="1">IF(ISBLANK(Census!C892),(""),(INT(YEARFRAC(Census!C892,TODAY(),1))))</f>
        <v/>
      </c>
      <c r="C1121" s="51" t="str">
        <v/>
      </c>
      <c r="D1121" s="51"/>
      <c r="E1121" s="51"/>
      <c r="F1121" s="51">
        <v>0</v>
      </c>
      <c r="G1121" s="32">
        <v>0</v>
      </c>
      <c r="H1121" s="32">
        <v>0</v>
      </c>
      <c r="I1121" s="32">
        <v>0</v>
      </c>
      <c r="J1121" s="32">
        <v>0</v>
      </c>
      <c r="L1121" s="51">
        <v>0</v>
      </c>
      <c r="M1121">
        <v>0</v>
      </c>
      <c r="N1121" s="51"/>
      <c r="O1121" s="51"/>
    </row>
    <row r="1122" spans="1:15" x14ac:dyDescent="0.5">
      <c r="A1122" s="64" t="str">
        <f>IF(ISBLANK(Census!C893),(""),(INT(YEARFRAC(Census!C893,'Request Form'!$E$11,1))))</f>
        <v/>
      </c>
      <c r="B1122" s="34" t="str">
        <f ca="1">IF(ISBLANK(Census!C893),(""),(INT(YEARFRAC(Census!C893,TODAY(),1))))</f>
        <v/>
      </c>
      <c r="C1122" s="51" t="str">
        <v/>
      </c>
      <c r="D1122" s="51"/>
      <c r="E1122" s="51"/>
      <c r="F1122" s="51">
        <v>0</v>
      </c>
      <c r="G1122" s="32">
        <v>0</v>
      </c>
      <c r="H1122" s="32">
        <v>0</v>
      </c>
      <c r="I1122" s="32">
        <v>0</v>
      </c>
      <c r="J1122" s="32">
        <v>0</v>
      </c>
      <c r="L1122" s="51">
        <v>0</v>
      </c>
      <c r="M1122">
        <v>0</v>
      </c>
      <c r="N1122" s="51"/>
      <c r="O1122" s="51"/>
    </row>
    <row r="1123" spans="1:15" x14ac:dyDescent="0.5">
      <c r="A1123" s="64" t="str">
        <f>IF(ISBLANK(Census!C894),(""),(INT(YEARFRAC(Census!C894,'Request Form'!$E$11,1))))</f>
        <v/>
      </c>
      <c r="B1123" s="34" t="str">
        <f ca="1">IF(ISBLANK(Census!C894),(""),(INT(YEARFRAC(Census!C894,TODAY(),1))))</f>
        <v/>
      </c>
      <c r="C1123" s="51" t="str">
        <v/>
      </c>
      <c r="D1123" s="51"/>
      <c r="E1123" s="51"/>
      <c r="F1123" s="51">
        <v>0</v>
      </c>
      <c r="G1123" s="32">
        <v>0</v>
      </c>
      <c r="H1123" s="32">
        <v>0</v>
      </c>
      <c r="I1123" s="32">
        <v>0</v>
      </c>
      <c r="J1123" s="32">
        <v>0</v>
      </c>
      <c r="L1123" s="51">
        <v>0</v>
      </c>
      <c r="M1123">
        <v>0</v>
      </c>
      <c r="N1123" s="51"/>
      <c r="O1123" s="51"/>
    </row>
    <row r="1124" spans="1:15" x14ac:dyDescent="0.5">
      <c r="A1124" s="64" t="str">
        <f>IF(ISBLANK(Census!C895),(""),(INT(YEARFRAC(Census!C895,'Request Form'!$E$11,1))))</f>
        <v/>
      </c>
      <c r="B1124" s="34" t="str">
        <f ca="1">IF(ISBLANK(Census!C895),(""),(INT(YEARFRAC(Census!C895,TODAY(),1))))</f>
        <v/>
      </c>
      <c r="C1124" s="51" t="str">
        <v/>
      </c>
      <c r="D1124" s="51"/>
      <c r="E1124" s="51"/>
      <c r="F1124" s="51">
        <v>0</v>
      </c>
      <c r="G1124" s="32">
        <v>0</v>
      </c>
      <c r="H1124" s="32">
        <v>0</v>
      </c>
      <c r="I1124" s="32">
        <v>0</v>
      </c>
      <c r="J1124" s="32">
        <v>0</v>
      </c>
      <c r="L1124" s="51">
        <v>0</v>
      </c>
      <c r="M1124">
        <v>0</v>
      </c>
      <c r="N1124" s="51"/>
      <c r="O1124" s="51"/>
    </row>
    <row r="1125" spans="1:15" x14ac:dyDescent="0.5">
      <c r="A1125" s="64" t="str">
        <f>IF(ISBLANK(Census!C896),(""),(INT(YEARFRAC(Census!C896,'Request Form'!$E$11,1))))</f>
        <v/>
      </c>
      <c r="B1125" s="34" t="str">
        <f ca="1">IF(ISBLANK(Census!C896),(""),(INT(YEARFRAC(Census!C896,TODAY(),1))))</f>
        <v/>
      </c>
      <c r="C1125" s="51" t="str">
        <v/>
      </c>
      <c r="D1125" s="51"/>
      <c r="E1125" s="51"/>
      <c r="F1125" s="51">
        <v>0</v>
      </c>
      <c r="G1125" s="32">
        <v>0</v>
      </c>
      <c r="H1125" s="32">
        <v>0</v>
      </c>
      <c r="I1125" s="32">
        <v>0</v>
      </c>
      <c r="J1125" s="32">
        <v>0</v>
      </c>
      <c r="L1125" s="51">
        <v>0</v>
      </c>
      <c r="M1125">
        <v>0</v>
      </c>
      <c r="N1125" s="51"/>
      <c r="O1125" s="51"/>
    </row>
    <row r="1126" spans="1:15" x14ac:dyDescent="0.5">
      <c r="A1126" s="64" t="str">
        <f>IF(ISBLANK(Census!C897),(""),(INT(YEARFRAC(Census!C897,'Request Form'!$E$11,1))))</f>
        <v/>
      </c>
      <c r="B1126" s="34" t="str">
        <f ca="1">IF(ISBLANK(Census!C897),(""),(INT(YEARFRAC(Census!C897,TODAY(),1))))</f>
        <v/>
      </c>
      <c r="C1126" s="51" t="str">
        <v/>
      </c>
      <c r="D1126" s="51"/>
      <c r="E1126" s="51"/>
      <c r="F1126" s="51">
        <v>0</v>
      </c>
      <c r="G1126" s="32">
        <v>0</v>
      </c>
      <c r="H1126" s="32">
        <v>0</v>
      </c>
      <c r="I1126" s="32">
        <v>0</v>
      </c>
      <c r="J1126" s="32">
        <v>0</v>
      </c>
      <c r="L1126" s="51">
        <v>0</v>
      </c>
      <c r="M1126">
        <v>0</v>
      </c>
      <c r="N1126" s="51"/>
      <c r="O1126" s="51"/>
    </row>
    <row r="1127" spans="1:15" x14ac:dyDescent="0.5">
      <c r="A1127" s="64" t="str">
        <f>IF(ISBLANK(Census!C898),(""),(INT(YEARFRAC(Census!C898,'Request Form'!$E$11,1))))</f>
        <v/>
      </c>
      <c r="B1127" s="34" t="str">
        <f ca="1">IF(ISBLANK(Census!C898),(""),(INT(YEARFRAC(Census!C898,TODAY(),1))))</f>
        <v/>
      </c>
      <c r="C1127" s="51" t="str">
        <v/>
      </c>
      <c r="D1127" s="51"/>
      <c r="E1127" s="51"/>
      <c r="F1127" s="51">
        <v>0</v>
      </c>
      <c r="G1127" s="32">
        <v>0</v>
      </c>
      <c r="H1127" s="32">
        <v>0</v>
      </c>
      <c r="I1127" s="32">
        <v>0</v>
      </c>
      <c r="J1127" s="32">
        <v>0</v>
      </c>
      <c r="L1127" s="51">
        <v>0</v>
      </c>
      <c r="M1127">
        <v>0</v>
      </c>
      <c r="N1127" s="51"/>
      <c r="O1127" s="51"/>
    </row>
    <row r="1128" spans="1:15" x14ac:dyDescent="0.5">
      <c r="A1128" s="64" t="str">
        <f>IF(ISBLANK(Census!C899),(""),(INT(YEARFRAC(Census!C899,'Request Form'!$E$11,1))))</f>
        <v/>
      </c>
      <c r="B1128" s="34" t="str">
        <f ca="1">IF(ISBLANK(Census!C899),(""),(INT(YEARFRAC(Census!C899,TODAY(),1))))</f>
        <v/>
      </c>
      <c r="C1128" s="51" t="str">
        <v/>
      </c>
      <c r="D1128" s="51"/>
      <c r="E1128" s="51"/>
      <c r="F1128" s="51">
        <v>0</v>
      </c>
      <c r="G1128" s="32">
        <v>0</v>
      </c>
      <c r="H1128" s="32">
        <v>0</v>
      </c>
      <c r="I1128" s="32">
        <v>0</v>
      </c>
      <c r="J1128" s="32">
        <v>0</v>
      </c>
      <c r="L1128" s="51">
        <v>0</v>
      </c>
      <c r="M1128">
        <v>0</v>
      </c>
      <c r="N1128" s="51"/>
      <c r="O1128" s="51"/>
    </row>
    <row r="1129" spans="1:15" x14ac:dyDescent="0.5">
      <c r="A1129" s="64" t="str">
        <f>IF(ISBLANK(Census!C900),(""),(INT(YEARFRAC(Census!C900,'Request Form'!$E$11,1))))</f>
        <v/>
      </c>
      <c r="B1129" s="34" t="str">
        <f ca="1">IF(ISBLANK(Census!C900),(""),(INT(YEARFRAC(Census!C900,TODAY(),1))))</f>
        <v/>
      </c>
      <c r="C1129" s="51" t="str">
        <v/>
      </c>
      <c r="D1129" s="51"/>
      <c r="E1129" s="51"/>
      <c r="F1129" s="51">
        <v>0</v>
      </c>
      <c r="G1129" s="32">
        <v>0</v>
      </c>
      <c r="H1129" s="32">
        <v>0</v>
      </c>
      <c r="I1129" s="32">
        <v>0</v>
      </c>
      <c r="J1129" s="32">
        <v>0</v>
      </c>
      <c r="L1129" s="51">
        <v>0</v>
      </c>
      <c r="M1129">
        <v>0</v>
      </c>
      <c r="N1129" s="51"/>
      <c r="O1129" s="51"/>
    </row>
    <row r="1130" spans="1:15" x14ac:dyDescent="0.5">
      <c r="A1130" s="64" t="str">
        <f>IF(ISBLANK(Census!C901),(""),(INT(YEARFRAC(Census!C901,'Request Form'!$E$11,1))))</f>
        <v/>
      </c>
      <c r="B1130" s="34" t="str">
        <f ca="1">IF(ISBLANK(Census!C901),(""),(INT(YEARFRAC(Census!C901,TODAY(),1))))</f>
        <v/>
      </c>
      <c r="C1130" s="51" t="str">
        <v/>
      </c>
      <c r="D1130" s="51"/>
      <c r="E1130" s="51"/>
      <c r="F1130" s="51">
        <v>0</v>
      </c>
      <c r="G1130" s="32">
        <v>0</v>
      </c>
      <c r="H1130" s="32">
        <v>0</v>
      </c>
      <c r="I1130" s="32">
        <v>0</v>
      </c>
      <c r="J1130" s="32">
        <v>0</v>
      </c>
      <c r="L1130" s="51">
        <v>0</v>
      </c>
      <c r="M1130">
        <v>0</v>
      </c>
      <c r="N1130" s="51"/>
      <c r="O1130" s="51"/>
    </row>
    <row r="1131" spans="1:15" x14ac:dyDescent="0.5">
      <c r="A1131" s="64" t="str">
        <f>IF(ISBLANK(Census!C902),(""),(INT(YEARFRAC(Census!C902,'Request Form'!$E$11,1))))</f>
        <v/>
      </c>
      <c r="B1131" s="34" t="str">
        <f ca="1">IF(ISBLANK(Census!C902),(""),(INT(YEARFRAC(Census!C902,TODAY(),1))))</f>
        <v/>
      </c>
      <c r="C1131" s="51" t="str">
        <v/>
      </c>
      <c r="D1131" s="51"/>
      <c r="E1131" s="51"/>
      <c r="F1131" s="51">
        <v>0</v>
      </c>
      <c r="G1131" s="32">
        <v>0</v>
      </c>
      <c r="H1131" s="32">
        <v>0</v>
      </c>
      <c r="I1131" s="32">
        <v>0</v>
      </c>
      <c r="J1131" s="32">
        <v>0</v>
      </c>
      <c r="L1131" s="51">
        <v>0</v>
      </c>
      <c r="M1131">
        <v>0</v>
      </c>
      <c r="N1131" s="51"/>
      <c r="O1131" s="51"/>
    </row>
    <row r="1132" spans="1:15" x14ac:dyDescent="0.5">
      <c r="A1132" s="64" t="str">
        <f>IF(ISBLANK(Census!C903),(""),(INT(YEARFRAC(Census!C903,'Request Form'!$E$11,1))))</f>
        <v/>
      </c>
      <c r="B1132" s="34" t="str">
        <f ca="1">IF(ISBLANK(Census!C903),(""),(INT(YEARFRAC(Census!C903,TODAY(),1))))</f>
        <v/>
      </c>
      <c r="C1132" s="51" t="str">
        <v/>
      </c>
      <c r="D1132" s="51"/>
      <c r="E1132" s="51"/>
      <c r="F1132" s="51">
        <v>0</v>
      </c>
      <c r="G1132" s="32">
        <v>0</v>
      </c>
      <c r="H1132" s="32">
        <v>0</v>
      </c>
      <c r="I1132" s="32">
        <v>0</v>
      </c>
      <c r="J1132" s="32">
        <v>0</v>
      </c>
      <c r="L1132" s="51">
        <v>0</v>
      </c>
      <c r="M1132">
        <v>0</v>
      </c>
      <c r="N1132" s="51"/>
      <c r="O1132" s="51"/>
    </row>
    <row r="1133" spans="1:15" x14ac:dyDescent="0.5">
      <c r="A1133" s="64" t="str">
        <f>IF(ISBLANK(Census!C904),(""),(INT(YEARFRAC(Census!C904,'Request Form'!$E$11,1))))</f>
        <v/>
      </c>
      <c r="B1133" s="34" t="str">
        <f ca="1">IF(ISBLANK(Census!C904),(""),(INT(YEARFRAC(Census!C904,TODAY(),1))))</f>
        <v/>
      </c>
      <c r="C1133" s="51" t="str">
        <v/>
      </c>
      <c r="D1133" s="51"/>
      <c r="E1133" s="51"/>
      <c r="F1133" s="51">
        <v>0</v>
      </c>
      <c r="G1133" s="32">
        <v>0</v>
      </c>
      <c r="H1133" s="32">
        <v>0</v>
      </c>
      <c r="I1133" s="32">
        <v>0</v>
      </c>
      <c r="J1133" s="32">
        <v>0</v>
      </c>
      <c r="L1133" s="51">
        <v>0</v>
      </c>
      <c r="M1133">
        <v>0</v>
      </c>
      <c r="N1133" s="51"/>
      <c r="O1133" s="51"/>
    </row>
    <row r="1134" spans="1:15" x14ac:dyDescent="0.5">
      <c r="A1134" s="64" t="str">
        <f>IF(ISBLANK(Census!C905),(""),(INT(YEARFRAC(Census!C905,'Request Form'!$E$11,1))))</f>
        <v/>
      </c>
      <c r="B1134" s="34" t="str">
        <f ca="1">IF(ISBLANK(Census!C905),(""),(INT(YEARFRAC(Census!C905,TODAY(),1))))</f>
        <v/>
      </c>
      <c r="C1134" s="51" t="str">
        <v/>
      </c>
      <c r="D1134" s="51"/>
      <c r="E1134" s="51"/>
      <c r="F1134" s="51">
        <v>0</v>
      </c>
      <c r="G1134" s="32">
        <v>0</v>
      </c>
      <c r="H1134" s="32">
        <v>0</v>
      </c>
      <c r="I1134" s="32">
        <v>0</v>
      </c>
      <c r="J1134" s="32">
        <v>0</v>
      </c>
      <c r="L1134" s="51">
        <v>0</v>
      </c>
      <c r="M1134">
        <v>0</v>
      </c>
      <c r="N1134" s="51"/>
      <c r="O1134" s="51"/>
    </row>
    <row r="1135" spans="1:15" x14ac:dyDescent="0.5">
      <c r="A1135" s="64" t="str">
        <f>IF(ISBLANK(Census!C906),(""),(INT(YEARFRAC(Census!C906,'Request Form'!$E$11,1))))</f>
        <v/>
      </c>
      <c r="B1135" s="34" t="str">
        <f ca="1">IF(ISBLANK(Census!C906),(""),(INT(YEARFRAC(Census!C906,TODAY(),1))))</f>
        <v/>
      </c>
      <c r="C1135" s="51" t="str">
        <v/>
      </c>
      <c r="D1135" s="51"/>
      <c r="E1135" s="51"/>
      <c r="F1135" s="51">
        <v>0</v>
      </c>
      <c r="G1135" s="32">
        <v>0</v>
      </c>
      <c r="H1135" s="32">
        <v>0</v>
      </c>
      <c r="I1135" s="32">
        <v>0</v>
      </c>
      <c r="J1135" s="32">
        <v>0</v>
      </c>
      <c r="L1135" s="51">
        <v>0</v>
      </c>
      <c r="M1135">
        <v>0</v>
      </c>
      <c r="N1135" s="51"/>
      <c r="O1135" s="51"/>
    </row>
    <row r="1136" spans="1:15" x14ac:dyDescent="0.5">
      <c r="A1136" s="64" t="str">
        <f>IF(ISBLANK(Census!C907),(""),(INT(YEARFRAC(Census!C907,'Request Form'!$E$11,1))))</f>
        <v/>
      </c>
      <c r="B1136" s="34" t="str">
        <f ca="1">IF(ISBLANK(Census!C907),(""),(INT(YEARFRAC(Census!C907,TODAY(),1))))</f>
        <v/>
      </c>
      <c r="C1136" s="51" t="str">
        <v/>
      </c>
      <c r="D1136" s="51"/>
      <c r="E1136" s="51"/>
      <c r="F1136" s="51">
        <v>0</v>
      </c>
      <c r="G1136" s="32">
        <v>0</v>
      </c>
      <c r="H1136" s="32">
        <v>0</v>
      </c>
      <c r="I1136" s="32">
        <v>0</v>
      </c>
      <c r="J1136" s="32">
        <v>0</v>
      </c>
      <c r="L1136" s="51">
        <v>0</v>
      </c>
      <c r="M1136">
        <v>0</v>
      </c>
      <c r="N1136" s="51"/>
      <c r="O1136" s="51"/>
    </row>
    <row r="1137" spans="1:15" x14ac:dyDescent="0.5">
      <c r="A1137" s="64" t="str">
        <f>IF(ISBLANK(Census!C908),(""),(INT(YEARFRAC(Census!C908,'Request Form'!$E$11,1))))</f>
        <v/>
      </c>
      <c r="B1137" s="34" t="str">
        <f ca="1">IF(ISBLANK(Census!C908),(""),(INT(YEARFRAC(Census!C908,TODAY(),1))))</f>
        <v/>
      </c>
      <c r="C1137" s="51" t="str">
        <v/>
      </c>
      <c r="D1137" s="51"/>
      <c r="E1137" s="51"/>
      <c r="F1137" s="51">
        <v>0</v>
      </c>
      <c r="G1137" s="32">
        <v>0</v>
      </c>
      <c r="H1137" s="32">
        <v>0</v>
      </c>
      <c r="I1137" s="32">
        <v>0</v>
      </c>
      <c r="J1137" s="32">
        <v>0</v>
      </c>
      <c r="L1137" s="51">
        <v>0</v>
      </c>
      <c r="M1137">
        <v>0</v>
      </c>
      <c r="N1137" s="51"/>
      <c r="O1137" s="51"/>
    </row>
    <row r="1138" spans="1:15" x14ac:dyDescent="0.5">
      <c r="A1138" s="64" t="str">
        <f>IF(ISBLANK(Census!C909),(""),(INT(YEARFRAC(Census!C909,'Request Form'!$E$11,1))))</f>
        <v/>
      </c>
      <c r="B1138" s="34" t="str">
        <f ca="1">IF(ISBLANK(Census!C909),(""),(INT(YEARFRAC(Census!C909,TODAY(),1))))</f>
        <v/>
      </c>
      <c r="C1138" s="51" t="str">
        <v/>
      </c>
      <c r="D1138" s="51"/>
      <c r="E1138" s="51"/>
      <c r="F1138" s="51">
        <v>0</v>
      </c>
      <c r="G1138" s="32">
        <v>0</v>
      </c>
      <c r="H1138" s="32">
        <v>0</v>
      </c>
      <c r="I1138" s="32">
        <v>0</v>
      </c>
      <c r="J1138" s="32">
        <v>0</v>
      </c>
      <c r="L1138" s="51">
        <v>0</v>
      </c>
      <c r="M1138">
        <v>0</v>
      </c>
      <c r="N1138" s="51"/>
      <c r="O1138" s="51"/>
    </row>
    <row r="1139" spans="1:15" x14ac:dyDescent="0.5">
      <c r="A1139" s="64" t="str">
        <f>IF(ISBLANK(Census!C910),(""),(INT(YEARFRAC(Census!C910,'Request Form'!$E$11,1))))</f>
        <v/>
      </c>
      <c r="B1139" s="34" t="str">
        <f ca="1">IF(ISBLANK(Census!C910),(""),(INT(YEARFRAC(Census!C910,TODAY(),1))))</f>
        <v/>
      </c>
      <c r="C1139" s="51" t="str">
        <v/>
      </c>
      <c r="D1139" s="51"/>
      <c r="E1139" s="51"/>
      <c r="F1139" s="51">
        <v>0</v>
      </c>
      <c r="G1139" s="32">
        <v>0</v>
      </c>
      <c r="H1139" s="32">
        <v>0</v>
      </c>
      <c r="I1139" s="32">
        <v>0</v>
      </c>
      <c r="J1139" s="32">
        <v>0</v>
      </c>
      <c r="L1139" s="51">
        <v>0</v>
      </c>
      <c r="M1139">
        <v>0</v>
      </c>
      <c r="N1139" s="51"/>
      <c r="O1139" s="51"/>
    </row>
    <row r="1140" spans="1:15" x14ac:dyDescent="0.5">
      <c r="A1140" s="64" t="str">
        <f>IF(ISBLANK(Census!C911),(""),(INT(YEARFRAC(Census!C911,'Request Form'!$E$11,1))))</f>
        <v/>
      </c>
      <c r="B1140" s="34" t="str">
        <f ca="1">IF(ISBLANK(Census!C911),(""),(INT(YEARFRAC(Census!C911,TODAY(),1))))</f>
        <v/>
      </c>
      <c r="C1140" s="51" t="str">
        <v/>
      </c>
      <c r="D1140" s="51"/>
      <c r="E1140" s="51"/>
      <c r="F1140" s="51">
        <v>0</v>
      </c>
      <c r="G1140" s="32">
        <v>0</v>
      </c>
      <c r="H1140" s="32">
        <v>0</v>
      </c>
      <c r="I1140" s="32">
        <v>0</v>
      </c>
      <c r="J1140" s="32">
        <v>0</v>
      </c>
      <c r="L1140" s="51">
        <v>0</v>
      </c>
      <c r="M1140">
        <v>0</v>
      </c>
      <c r="N1140" s="51"/>
      <c r="O1140" s="51"/>
    </row>
    <row r="1141" spans="1:15" x14ac:dyDescent="0.5">
      <c r="A1141" s="64" t="str">
        <f>IF(ISBLANK(Census!C912),(""),(INT(YEARFRAC(Census!C912,'Request Form'!$E$11,1))))</f>
        <v/>
      </c>
      <c r="B1141" s="34" t="str">
        <f ca="1">IF(ISBLANK(Census!C912),(""),(INT(YEARFRAC(Census!C912,TODAY(),1))))</f>
        <v/>
      </c>
      <c r="C1141" s="51" t="str">
        <v/>
      </c>
      <c r="D1141" s="51"/>
      <c r="E1141" s="51"/>
      <c r="F1141" s="51">
        <v>0</v>
      </c>
      <c r="G1141" s="32">
        <v>0</v>
      </c>
      <c r="H1141" s="32">
        <v>0</v>
      </c>
      <c r="I1141" s="32">
        <v>0</v>
      </c>
      <c r="J1141" s="32">
        <v>0</v>
      </c>
      <c r="L1141" s="51">
        <v>0</v>
      </c>
      <c r="M1141">
        <v>0</v>
      </c>
      <c r="N1141" s="51"/>
      <c r="O1141" s="51"/>
    </row>
    <row r="1142" spans="1:15" x14ac:dyDescent="0.5">
      <c r="A1142" s="64" t="str">
        <f>IF(ISBLANK(Census!C913),(""),(INT(YEARFRAC(Census!C913,'Request Form'!$E$11,1))))</f>
        <v/>
      </c>
      <c r="B1142" s="34" t="str">
        <f ca="1">IF(ISBLANK(Census!C913),(""),(INT(YEARFRAC(Census!C913,TODAY(),1))))</f>
        <v/>
      </c>
      <c r="C1142" s="51" t="str">
        <v/>
      </c>
      <c r="D1142" s="51"/>
      <c r="E1142" s="51"/>
      <c r="F1142" s="51">
        <v>0</v>
      </c>
      <c r="G1142" s="32">
        <v>0</v>
      </c>
      <c r="H1142" s="32">
        <v>0</v>
      </c>
      <c r="I1142" s="32">
        <v>0</v>
      </c>
      <c r="J1142" s="32">
        <v>0</v>
      </c>
      <c r="L1142" s="51">
        <v>0</v>
      </c>
      <c r="M1142">
        <v>0</v>
      </c>
      <c r="N1142" s="51"/>
      <c r="O1142" s="51"/>
    </row>
    <row r="1143" spans="1:15" x14ac:dyDescent="0.5">
      <c r="A1143" s="64" t="str">
        <f>IF(ISBLANK(Census!C914),(""),(INT(YEARFRAC(Census!C914,'Request Form'!$E$11,1))))</f>
        <v/>
      </c>
      <c r="B1143" s="34" t="str">
        <f ca="1">IF(ISBLANK(Census!C914),(""),(INT(YEARFRAC(Census!C914,TODAY(),1))))</f>
        <v/>
      </c>
      <c r="C1143" s="51" t="str">
        <v/>
      </c>
      <c r="D1143" s="51"/>
      <c r="E1143" s="51"/>
      <c r="F1143" s="51">
        <v>0</v>
      </c>
      <c r="G1143" s="32">
        <v>0</v>
      </c>
      <c r="H1143" s="32">
        <v>0</v>
      </c>
      <c r="I1143" s="32">
        <v>0</v>
      </c>
      <c r="J1143" s="32">
        <v>0</v>
      </c>
      <c r="L1143" s="51">
        <v>0</v>
      </c>
      <c r="M1143">
        <v>0</v>
      </c>
      <c r="N1143" s="51"/>
      <c r="O1143" s="51"/>
    </row>
    <row r="1144" spans="1:15" x14ac:dyDescent="0.5">
      <c r="A1144" s="64" t="str">
        <f>IF(ISBLANK(Census!C915),(""),(INT(YEARFRAC(Census!C915,'Request Form'!$E$11,1))))</f>
        <v/>
      </c>
      <c r="B1144" s="34" t="str">
        <f ca="1">IF(ISBLANK(Census!C915),(""),(INT(YEARFRAC(Census!C915,TODAY(),1))))</f>
        <v/>
      </c>
      <c r="C1144" s="51" t="str">
        <v/>
      </c>
      <c r="D1144" s="51"/>
      <c r="E1144" s="51"/>
      <c r="F1144" s="51">
        <v>0</v>
      </c>
      <c r="G1144" s="32">
        <v>0</v>
      </c>
      <c r="H1144" s="32">
        <v>0</v>
      </c>
      <c r="I1144" s="32">
        <v>0</v>
      </c>
      <c r="J1144" s="32">
        <v>0</v>
      </c>
      <c r="L1144" s="51">
        <v>0</v>
      </c>
      <c r="M1144">
        <v>0</v>
      </c>
      <c r="N1144" s="51"/>
      <c r="O1144" s="51"/>
    </row>
    <row r="1145" spans="1:15" x14ac:dyDescent="0.5">
      <c r="A1145" s="64" t="str">
        <f>IF(ISBLANK(Census!C916),(""),(INT(YEARFRAC(Census!C916,'Request Form'!$E$11,1))))</f>
        <v/>
      </c>
      <c r="B1145" s="34" t="str">
        <f ca="1">IF(ISBLANK(Census!C916),(""),(INT(YEARFRAC(Census!C916,TODAY(),1))))</f>
        <v/>
      </c>
      <c r="C1145" s="51" t="str">
        <v/>
      </c>
      <c r="D1145" s="51"/>
      <c r="E1145" s="51"/>
      <c r="F1145" s="51">
        <v>0</v>
      </c>
      <c r="G1145" s="32">
        <v>0</v>
      </c>
      <c r="H1145" s="32">
        <v>0</v>
      </c>
      <c r="I1145" s="32">
        <v>0</v>
      </c>
      <c r="J1145" s="32">
        <v>0</v>
      </c>
      <c r="L1145" s="51">
        <v>0</v>
      </c>
      <c r="M1145">
        <v>0</v>
      </c>
      <c r="N1145" s="51"/>
      <c r="O1145" s="51"/>
    </row>
    <row r="1146" spans="1:15" x14ac:dyDescent="0.5">
      <c r="A1146" s="64" t="str">
        <f>IF(ISBLANK(Census!C917),(""),(INT(YEARFRAC(Census!C917,'Request Form'!$E$11,1))))</f>
        <v/>
      </c>
      <c r="B1146" s="34" t="str">
        <f ca="1">IF(ISBLANK(Census!C917),(""),(INT(YEARFRAC(Census!C917,TODAY(),1))))</f>
        <v/>
      </c>
      <c r="C1146" s="51" t="str">
        <v/>
      </c>
      <c r="D1146" s="51"/>
      <c r="E1146" s="51"/>
      <c r="F1146" s="51">
        <v>0</v>
      </c>
      <c r="G1146" s="32">
        <v>0</v>
      </c>
      <c r="H1146" s="32">
        <v>0</v>
      </c>
      <c r="I1146" s="32">
        <v>0</v>
      </c>
      <c r="J1146" s="32">
        <v>0</v>
      </c>
      <c r="L1146" s="51">
        <v>0</v>
      </c>
      <c r="M1146">
        <v>0</v>
      </c>
      <c r="N1146" s="51"/>
      <c r="O1146" s="51"/>
    </row>
    <row r="1147" spans="1:15" x14ac:dyDescent="0.5">
      <c r="A1147" s="64" t="str">
        <f>IF(ISBLANK(Census!C918),(""),(INT(YEARFRAC(Census!C918,'Request Form'!$E$11,1))))</f>
        <v/>
      </c>
      <c r="B1147" s="34" t="str">
        <f ca="1">IF(ISBLANK(Census!C918),(""),(INT(YEARFRAC(Census!C918,TODAY(),1))))</f>
        <v/>
      </c>
      <c r="C1147" s="51" t="str">
        <v/>
      </c>
      <c r="D1147" s="51"/>
      <c r="E1147" s="51"/>
      <c r="F1147" s="51">
        <v>0</v>
      </c>
      <c r="G1147" s="32">
        <v>0</v>
      </c>
      <c r="H1147" s="32">
        <v>0</v>
      </c>
      <c r="I1147" s="32">
        <v>0</v>
      </c>
      <c r="J1147" s="32">
        <v>0</v>
      </c>
      <c r="L1147" s="51">
        <v>0</v>
      </c>
      <c r="M1147">
        <v>0</v>
      </c>
      <c r="N1147" s="51"/>
      <c r="O1147" s="51"/>
    </row>
    <row r="1148" spans="1:15" x14ac:dyDescent="0.5">
      <c r="A1148" s="64" t="str">
        <f>IF(ISBLANK(Census!C919),(""),(INT(YEARFRAC(Census!C919,'Request Form'!$E$11,1))))</f>
        <v/>
      </c>
      <c r="B1148" s="34" t="str">
        <f ca="1">IF(ISBLANK(Census!C919),(""),(INT(YEARFRAC(Census!C919,TODAY(),1))))</f>
        <v/>
      </c>
      <c r="C1148" s="51" t="str">
        <v/>
      </c>
      <c r="D1148" s="51"/>
      <c r="E1148" s="51"/>
      <c r="F1148" s="51">
        <v>0</v>
      </c>
      <c r="G1148" s="32">
        <v>0</v>
      </c>
      <c r="H1148" s="32">
        <v>0</v>
      </c>
      <c r="I1148" s="32">
        <v>0</v>
      </c>
      <c r="J1148" s="32">
        <v>0</v>
      </c>
      <c r="L1148" s="51">
        <v>0</v>
      </c>
      <c r="M1148">
        <v>0</v>
      </c>
      <c r="N1148" s="51"/>
      <c r="O1148" s="51"/>
    </row>
    <row r="1149" spans="1:15" x14ac:dyDescent="0.5">
      <c r="A1149" s="64" t="str">
        <f>IF(ISBLANK(Census!C920),(""),(INT(YEARFRAC(Census!C920,'Request Form'!$E$11,1))))</f>
        <v/>
      </c>
      <c r="B1149" s="34" t="str">
        <f ca="1">IF(ISBLANK(Census!C920),(""),(INT(YEARFRAC(Census!C920,TODAY(),1))))</f>
        <v/>
      </c>
      <c r="C1149" s="51" t="str">
        <v/>
      </c>
      <c r="D1149" s="51"/>
      <c r="E1149" s="51"/>
      <c r="F1149" s="51">
        <v>0</v>
      </c>
      <c r="G1149" s="32">
        <v>0</v>
      </c>
      <c r="H1149" s="32">
        <v>0</v>
      </c>
      <c r="I1149" s="32">
        <v>0</v>
      </c>
      <c r="J1149" s="32">
        <v>0</v>
      </c>
      <c r="L1149" s="51">
        <v>0</v>
      </c>
      <c r="M1149">
        <v>0</v>
      </c>
      <c r="N1149" s="51"/>
      <c r="O1149" s="51"/>
    </row>
    <row r="1150" spans="1:15" x14ac:dyDescent="0.5">
      <c r="A1150" s="64" t="str">
        <f>IF(ISBLANK(Census!C921),(""),(INT(YEARFRAC(Census!C921,'Request Form'!$E$11,1))))</f>
        <v/>
      </c>
      <c r="B1150" s="34" t="str">
        <f ca="1">IF(ISBLANK(Census!C921),(""),(INT(YEARFRAC(Census!C921,TODAY(),1))))</f>
        <v/>
      </c>
      <c r="C1150" s="51" t="str">
        <v/>
      </c>
      <c r="D1150" s="51"/>
      <c r="E1150" s="51"/>
      <c r="F1150" s="51">
        <v>0</v>
      </c>
      <c r="G1150" s="32">
        <v>0</v>
      </c>
      <c r="H1150" s="32">
        <v>0</v>
      </c>
      <c r="I1150" s="32">
        <v>0</v>
      </c>
      <c r="J1150" s="32">
        <v>0</v>
      </c>
      <c r="L1150" s="51">
        <v>0</v>
      </c>
      <c r="M1150">
        <v>0</v>
      </c>
      <c r="N1150" s="51"/>
      <c r="O1150" s="51"/>
    </row>
    <row r="1151" spans="1:15" x14ac:dyDescent="0.5">
      <c r="A1151" s="64" t="str">
        <f>IF(ISBLANK(Census!C922),(""),(INT(YEARFRAC(Census!C922,'Request Form'!$E$11,1))))</f>
        <v/>
      </c>
      <c r="B1151" s="34" t="str">
        <f ca="1">IF(ISBLANK(Census!C922),(""),(INT(YEARFRAC(Census!C922,TODAY(),1))))</f>
        <v/>
      </c>
      <c r="C1151" s="51" t="str">
        <v/>
      </c>
      <c r="D1151" s="51"/>
      <c r="E1151" s="51"/>
      <c r="F1151" s="51">
        <v>0</v>
      </c>
      <c r="G1151" s="32">
        <v>0</v>
      </c>
      <c r="H1151" s="32">
        <v>0</v>
      </c>
      <c r="I1151" s="32">
        <v>0</v>
      </c>
      <c r="J1151" s="32">
        <v>0</v>
      </c>
      <c r="L1151" s="51">
        <v>0</v>
      </c>
      <c r="M1151">
        <v>0</v>
      </c>
      <c r="N1151" s="51"/>
      <c r="O1151" s="51"/>
    </row>
    <row r="1152" spans="1:15" x14ac:dyDescent="0.5">
      <c r="A1152" s="64" t="str">
        <f>IF(ISBLANK(Census!C923),(""),(INT(YEARFRAC(Census!C923,'Request Form'!$E$11,1))))</f>
        <v/>
      </c>
      <c r="B1152" s="34" t="str">
        <f ca="1">IF(ISBLANK(Census!C923),(""),(INT(YEARFRAC(Census!C923,TODAY(),1))))</f>
        <v/>
      </c>
      <c r="C1152" s="51" t="str">
        <v/>
      </c>
      <c r="D1152" s="51"/>
      <c r="E1152" s="51"/>
      <c r="F1152" s="51">
        <v>0</v>
      </c>
      <c r="G1152" s="32">
        <v>0</v>
      </c>
      <c r="H1152" s="32">
        <v>0</v>
      </c>
      <c r="I1152" s="32">
        <v>0</v>
      </c>
      <c r="J1152" s="32">
        <v>0</v>
      </c>
      <c r="L1152" s="51">
        <v>0</v>
      </c>
      <c r="M1152">
        <v>0</v>
      </c>
      <c r="N1152" s="51"/>
      <c r="O1152" s="51"/>
    </row>
    <row r="1153" spans="1:15" x14ac:dyDescent="0.5">
      <c r="A1153" s="64" t="str">
        <f>IF(ISBLANK(Census!C924),(""),(INT(YEARFRAC(Census!C924,'Request Form'!$E$11,1))))</f>
        <v/>
      </c>
      <c r="B1153" s="34" t="str">
        <f ca="1">IF(ISBLANK(Census!C924),(""),(INT(YEARFRAC(Census!C924,TODAY(),1))))</f>
        <v/>
      </c>
      <c r="C1153" s="51" t="str">
        <v/>
      </c>
      <c r="D1153" s="51"/>
      <c r="E1153" s="51"/>
      <c r="F1153" s="51">
        <v>0</v>
      </c>
      <c r="G1153" s="32">
        <v>0</v>
      </c>
      <c r="H1153" s="32">
        <v>0</v>
      </c>
      <c r="I1153" s="32">
        <v>0</v>
      </c>
      <c r="J1153" s="32">
        <v>0</v>
      </c>
      <c r="L1153" s="51">
        <v>0</v>
      </c>
      <c r="M1153">
        <v>0</v>
      </c>
      <c r="N1153" s="51"/>
      <c r="O1153" s="51"/>
    </row>
    <row r="1154" spans="1:15" x14ac:dyDescent="0.5">
      <c r="A1154" s="64" t="str">
        <f>IF(ISBLANK(Census!C925),(""),(INT(YEARFRAC(Census!C925,'Request Form'!$E$11,1))))</f>
        <v/>
      </c>
      <c r="B1154" s="34" t="str">
        <f ca="1">IF(ISBLANK(Census!C925),(""),(INT(YEARFRAC(Census!C925,TODAY(),1))))</f>
        <v/>
      </c>
      <c r="C1154" s="51" t="str">
        <v/>
      </c>
      <c r="D1154" s="51"/>
      <c r="E1154" s="51"/>
      <c r="F1154" s="51">
        <v>0</v>
      </c>
      <c r="G1154" s="32">
        <v>0</v>
      </c>
      <c r="H1154" s="32">
        <v>0</v>
      </c>
      <c r="I1154" s="32">
        <v>0</v>
      </c>
      <c r="J1154" s="32">
        <v>0</v>
      </c>
      <c r="L1154" s="51">
        <v>0</v>
      </c>
      <c r="M1154">
        <v>0</v>
      </c>
      <c r="N1154" s="51"/>
      <c r="O1154" s="51"/>
    </row>
    <row r="1155" spans="1:15" x14ac:dyDescent="0.5">
      <c r="A1155" s="64" t="str">
        <f>IF(ISBLANK(Census!C926),(""),(INT(YEARFRAC(Census!C926,'Request Form'!$E$11,1))))</f>
        <v/>
      </c>
      <c r="B1155" s="34" t="str">
        <f ca="1">IF(ISBLANK(Census!C926),(""),(INT(YEARFRAC(Census!C926,TODAY(),1))))</f>
        <v/>
      </c>
      <c r="C1155" s="51" t="str">
        <v/>
      </c>
      <c r="D1155" s="51"/>
      <c r="E1155" s="51"/>
      <c r="F1155" s="51">
        <v>0</v>
      </c>
      <c r="G1155" s="32">
        <v>0</v>
      </c>
      <c r="H1155" s="32">
        <v>0</v>
      </c>
      <c r="I1155" s="32">
        <v>0</v>
      </c>
      <c r="J1155" s="32">
        <v>0</v>
      </c>
      <c r="L1155" s="51">
        <v>0</v>
      </c>
      <c r="M1155">
        <v>0</v>
      </c>
      <c r="N1155" s="51"/>
      <c r="O1155" s="51"/>
    </row>
    <row r="1156" spans="1:15" x14ac:dyDescent="0.5">
      <c r="A1156" s="64" t="str">
        <f>IF(ISBLANK(Census!C927),(""),(INT(YEARFRAC(Census!C927,'Request Form'!$E$11,1))))</f>
        <v/>
      </c>
      <c r="B1156" s="34" t="str">
        <f ca="1">IF(ISBLANK(Census!C927),(""),(INT(YEARFRAC(Census!C927,TODAY(),1))))</f>
        <v/>
      </c>
      <c r="C1156" s="51" t="str">
        <v/>
      </c>
      <c r="D1156" s="51"/>
      <c r="E1156" s="51"/>
      <c r="F1156" s="51">
        <v>0</v>
      </c>
      <c r="G1156" s="32">
        <v>0</v>
      </c>
      <c r="H1156" s="32">
        <v>0</v>
      </c>
      <c r="I1156" s="32">
        <v>0</v>
      </c>
      <c r="J1156" s="32">
        <v>0</v>
      </c>
      <c r="L1156" s="51">
        <v>0</v>
      </c>
      <c r="M1156">
        <v>0</v>
      </c>
      <c r="N1156" s="51"/>
      <c r="O1156" s="51"/>
    </row>
    <row r="1157" spans="1:15" x14ac:dyDescent="0.5">
      <c r="A1157" s="64" t="str">
        <f>IF(ISBLANK(Census!C928),(""),(INT(YEARFRAC(Census!C928,'Request Form'!$E$11,1))))</f>
        <v/>
      </c>
      <c r="B1157" s="34" t="str">
        <f ca="1">IF(ISBLANK(Census!C928),(""),(INT(YEARFRAC(Census!C928,TODAY(),1))))</f>
        <v/>
      </c>
      <c r="C1157" s="51" t="str">
        <v/>
      </c>
      <c r="D1157" s="51"/>
      <c r="E1157" s="51"/>
      <c r="F1157" s="51">
        <v>0</v>
      </c>
      <c r="G1157" s="32">
        <v>0</v>
      </c>
      <c r="H1157" s="32">
        <v>0</v>
      </c>
      <c r="I1157" s="32">
        <v>0</v>
      </c>
      <c r="J1157" s="32">
        <v>0</v>
      </c>
      <c r="L1157" s="51">
        <v>0</v>
      </c>
      <c r="M1157">
        <v>0</v>
      </c>
      <c r="N1157" s="51"/>
      <c r="O1157" s="51"/>
    </row>
    <row r="1158" spans="1:15" x14ac:dyDescent="0.5">
      <c r="A1158" s="64" t="str">
        <f>IF(ISBLANK(Census!C929),(""),(INT(YEARFRAC(Census!C929,'Request Form'!$E$11,1))))</f>
        <v/>
      </c>
      <c r="B1158" s="34" t="str">
        <f ca="1">IF(ISBLANK(Census!C929),(""),(INT(YEARFRAC(Census!C929,TODAY(),1))))</f>
        <v/>
      </c>
      <c r="C1158" s="51" t="str">
        <v/>
      </c>
      <c r="D1158" s="51"/>
      <c r="E1158" s="51"/>
      <c r="F1158" s="51">
        <v>0</v>
      </c>
      <c r="G1158" s="32">
        <v>0</v>
      </c>
      <c r="H1158" s="32">
        <v>0</v>
      </c>
      <c r="I1158" s="32">
        <v>0</v>
      </c>
      <c r="J1158" s="32">
        <v>0</v>
      </c>
      <c r="L1158" s="51">
        <v>0</v>
      </c>
      <c r="M1158">
        <v>0</v>
      </c>
      <c r="N1158" s="51"/>
      <c r="O1158" s="51"/>
    </row>
    <row r="1159" spans="1:15" x14ac:dyDescent="0.5">
      <c r="A1159" s="64" t="str">
        <f>IF(ISBLANK(Census!C930),(""),(INT(YEARFRAC(Census!C930,'Request Form'!$E$11,1))))</f>
        <v/>
      </c>
      <c r="B1159" s="34" t="str">
        <f ca="1">IF(ISBLANK(Census!C930),(""),(INT(YEARFRAC(Census!C930,TODAY(),1))))</f>
        <v/>
      </c>
      <c r="C1159" s="51" t="str">
        <v/>
      </c>
      <c r="D1159" s="51"/>
      <c r="E1159" s="51"/>
      <c r="F1159" s="51">
        <v>0</v>
      </c>
      <c r="G1159" s="32">
        <v>0</v>
      </c>
      <c r="H1159" s="32">
        <v>0</v>
      </c>
      <c r="I1159" s="32">
        <v>0</v>
      </c>
      <c r="J1159" s="32">
        <v>0</v>
      </c>
      <c r="L1159" s="51">
        <v>0</v>
      </c>
      <c r="M1159">
        <v>0</v>
      </c>
      <c r="N1159" s="51"/>
      <c r="O1159" s="51"/>
    </row>
    <row r="1160" spans="1:15" x14ac:dyDescent="0.5">
      <c r="A1160" s="64" t="str">
        <f>IF(ISBLANK(Census!C931),(""),(INT(YEARFRAC(Census!C931,'Request Form'!$E$11,1))))</f>
        <v/>
      </c>
      <c r="B1160" s="34" t="str">
        <f ca="1">IF(ISBLANK(Census!C931),(""),(INT(YEARFRAC(Census!C931,TODAY(),1))))</f>
        <v/>
      </c>
      <c r="C1160" s="51" t="str">
        <v/>
      </c>
      <c r="D1160" s="51"/>
      <c r="E1160" s="51"/>
      <c r="F1160" s="51">
        <v>0</v>
      </c>
      <c r="G1160" s="32">
        <v>0</v>
      </c>
      <c r="H1160" s="32">
        <v>0</v>
      </c>
      <c r="I1160" s="32">
        <v>0</v>
      </c>
      <c r="J1160" s="32">
        <v>0</v>
      </c>
      <c r="L1160" s="51">
        <v>0</v>
      </c>
      <c r="M1160">
        <v>0</v>
      </c>
      <c r="N1160" s="51"/>
      <c r="O1160" s="51"/>
    </row>
    <row r="1161" spans="1:15" x14ac:dyDescent="0.5">
      <c r="A1161" s="64" t="str">
        <f>IF(ISBLANK(Census!C932),(""),(INT(YEARFRAC(Census!C932,'Request Form'!$E$11,1))))</f>
        <v/>
      </c>
      <c r="B1161" s="34" t="str">
        <f ca="1">IF(ISBLANK(Census!C932),(""),(INT(YEARFRAC(Census!C932,TODAY(),1))))</f>
        <v/>
      </c>
      <c r="C1161" s="51" t="str">
        <v/>
      </c>
      <c r="D1161" s="51"/>
      <c r="E1161" s="51"/>
      <c r="F1161" s="51">
        <v>0</v>
      </c>
      <c r="G1161" s="32">
        <v>0</v>
      </c>
      <c r="H1161" s="32">
        <v>0</v>
      </c>
      <c r="I1161" s="32">
        <v>0</v>
      </c>
      <c r="J1161" s="32">
        <v>0</v>
      </c>
      <c r="L1161" s="51">
        <v>0</v>
      </c>
      <c r="M1161">
        <v>0</v>
      </c>
      <c r="N1161" s="51"/>
      <c r="O1161" s="51"/>
    </row>
    <row r="1162" spans="1:15" x14ac:dyDescent="0.5">
      <c r="A1162" s="64" t="str">
        <f>IF(ISBLANK(Census!C933),(""),(INT(YEARFRAC(Census!C933,'Request Form'!$E$11,1))))</f>
        <v/>
      </c>
      <c r="B1162" s="34" t="str">
        <f ca="1">IF(ISBLANK(Census!C933),(""),(INT(YEARFRAC(Census!C933,TODAY(),1))))</f>
        <v/>
      </c>
      <c r="C1162" s="51" t="str">
        <v/>
      </c>
      <c r="D1162" s="51"/>
      <c r="E1162" s="51"/>
      <c r="F1162" s="51">
        <v>0</v>
      </c>
      <c r="G1162" s="32">
        <v>0</v>
      </c>
      <c r="H1162" s="32">
        <v>0</v>
      </c>
      <c r="I1162" s="32">
        <v>0</v>
      </c>
      <c r="J1162" s="32">
        <v>0</v>
      </c>
      <c r="L1162" s="51">
        <v>0</v>
      </c>
      <c r="M1162">
        <v>0</v>
      </c>
      <c r="N1162" s="51"/>
      <c r="O1162" s="51"/>
    </row>
    <row r="1163" spans="1:15" x14ac:dyDescent="0.5">
      <c r="A1163" s="64" t="str">
        <f>IF(ISBLANK(Census!C934),(""),(INT(YEARFRAC(Census!C934,'Request Form'!$E$11,1))))</f>
        <v/>
      </c>
      <c r="B1163" s="34" t="str">
        <f ca="1">IF(ISBLANK(Census!C934),(""),(INT(YEARFRAC(Census!C934,TODAY(),1))))</f>
        <v/>
      </c>
      <c r="C1163" s="51" t="str">
        <v/>
      </c>
      <c r="D1163" s="51"/>
      <c r="E1163" s="51"/>
      <c r="F1163" s="51">
        <v>0</v>
      </c>
      <c r="G1163" s="32">
        <v>0</v>
      </c>
      <c r="H1163" s="32">
        <v>0</v>
      </c>
      <c r="I1163" s="32">
        <v>0</v>
      </c>
      <c r="J1163" s="32">
        <v>0</v>
      </c>
      <c r="L1163" s="51">
        <v>0</v>
      </c>
      <c r="M1163">
        <v>0</v>
      </c>
      <c r="N1163" s="51"/>
      <c r="O1163" s="51"/>
    </row>
    <row r="1164" spans="1:15" x14ac:dyDescent="0.5">
      <c r="A1164" s="64" t="str">
        <f>IF(ISBLANK(Census!C935),(""),(INT(YEARFRAC(Census!C935,'Request Form'!$E$11,1))))</f>
        <v/>
      </c>
      <c r="B1164" s="34" t="str">
        <f ca="1">IF(ISBLANK(Census!C935),(""),(INT(YEARFRAC(Census!C935,TODAY(),1))))</f>
        <v/>
      </c>
      <c r="C1164" s="51" t="str">
        <v/>
      </c>
      <c r="D1164" s="51"/>
      <c r="E1164" s="51"/>
      <c r="F1164" s="51">
        <v>0</v>
      </c>
      <c r="G1164" s="32">
        <v>0</v>
      </c>
      <c r="H1164" s="32">
        <v>0</v>
      </c>
      <c r="I1164" s="32">
        <v>0</v>
      </c>
      <c r="J1164" s="32">
        <v>0</v>
      </c>
      <c r="L1164" s="51">
        <v>0</v>
      </c>
      <c r="M1164">
        <v>0</v>
      </c>
      <c r="N1164" s="51"/>
      <c r="O1164" s="51"/>
    </row>
    <row r="1165" spans="1:15" x14ac:dyDescent="0.5">
      <c r="A1165" s="64" t="str">
        <f>IF(ISBLANK(Census!C936),(""),(INT(YEARFRAC(Census!C936,'Request Form'!$E$11,1))))</f>
        <v/>
      </c>
      <c r="B1165" s="34" t="str">
        <f ca="1">IF(ISBLANK(Census!C936),(""),(INT(YEARFRAC(Census!C936,TODAY(),1))))</f>
        <v/>
      </c>
      <c r="C1165" s="51" t="str">
        <v/>
      </c>
      <c r="D1165" s="51"/>
      <c r="E1165" s="51"/>
      <c r="F1165" s="51">
        <v>0</v>
      </c>
      <c r="G1165" s="32">
        <v>0</v>
      </c>
      <c r="H1165" s="32">
        <v>0</v>
      </c>
      <c r="I1165" s="32">
        <v>0</v>
      </c>
      <c r="J1165" s="32">
        <v>0</v>
      </c>
      <c r="L1165" s="51">
        <v>0</v>
      </c>
      <c r="M1165">
        <v>0</v>
      </c>
      <c r="N1165" s="51"/>
      <c r="O1165" s="51"/>
    </row>
    <row r="1166" spans="1:15" x14ac:dyDescent="0.5">
      <c r="A1166" s="64" t="str">
        <f>IF(ISBLANK(Census!C937),(""),(INT(YEARFRAC(Census!C937,'Request Form'!$E$11,1))))</f>
        <v/>
      </c>
      <c r="B1166" s="34" t="str">
        <f ca="1">IF(ISBLANK(Census!C937),(""),(INT(YEARFRAC(Census!C937,TODAY(),1))))</f>
        <v/>
      </c>
      <c r="C1166" s="51" t="str">
        <v/>
      </c>
      <c r="D1166" s="51"/>
      <c r="E1166" s="51"/>
      <c r="F1166" s="51">
        <v>0</v>
      </c>
      <c r="G1166" s="32">
        <v>0</v>
      </c>
      <c r="H1166" s="32">
        <v>0</v>
      </c>
      <c r="I1166" s="32">
        <v>0</v>
      </c>
      <c r="J1166" s="32">
        <v>0</v>
      </c>
      <c r="L1166" s="51">
        <v>0</v>
      </c>
      <c r="M1166">
        <v>0</v>
      </c>
      <c r="N1166" s="51"/>
      <c r="O1166" s="51"/>
    </row>
    <row r="1167" spans="1:15" x14ac:dyDescent="0.5">
      <c r="A1167" s="64" t="str">
        <f>IF(ISBLANK(Census!C938),(""),(INT(YEARFRAC(Census!C938,'Request Form'!$E$11,1))))</f>
        <v/>
      </c>
      <c r="B1167" s="34" t="str">
        <f ca="1">IF(ISBLANK(Census!C938),(""),(INT(YEARFRAC(Census!C938,TODAY(),1))))</f>
        <v/>
      </c>
      <c r="C1167" s="51" t="str">
        <v/>
      </c>
      <c r="D1167" s="51"/>
      <c r="E1167" s="51"/>
      <c r="F1167" s="51">
        <v>0</v>
      </c>
      <c r="G1167" s="32">
        <v>0</v>
      </c>
      <c r="H1167" s="32">
        <v>0</v>
      </c>
      <c r="I1167" s="32">
        <v>0</v>
      </c>
      <c r="J1167" s="32">
        <v>0</v>
      </c>
      <c r="L1167" s="51">
        <v>0</v>
      </c>
      <c r="M1167">
        <v>0</v>
      </c>
      <c r="N1167" s="51"/>
      <c r="O1167" s="51"/>
    </row>
    <row r="1168" spans="1:15" x14ac:dyDescent="0.5">
      <c r="A1168" s="64" t="str">
        <f>IF(ISBLANK(Census!C939),(""),(INT(YEARFRAC(Census!C939,'Request Form'!$E$11,1))))</f>
        <v/>
      </c>
      <c r="B1168" s="34" t="str">
        <f ca="1">IF(ISBLANK(Census!C939),(""),(INT(YEARFRAC(Census!C939,TODAY(),1))))</f>
        <v/>
      </c>
      <c r="C1168" s="51" t="str">
        <v/>
      </c>
      <c r="D1168" s="51"/>
      <c r="E1168" s="51"/>
      <c r="F1168" s="51">
        <v>0</v>
      </c>
      <c r="G1168" s="32">
        <v>0</v>
      </c>
      <c r="H1168" s="32">
        <v>0</v>
      </c>
      <c r="I1168" s="32">
        <v>0</v>
      </c>
      <c r="J1168" s="32">
        <v>0</v>
      </c>
      <c r="L1168" s="51">
        <v>0</v>
      </c>
      <c r="M1168">
        <v>0</v>
      </c>
      <c r="N1168" s="51"/>
      <c r="O1168" s="51"/>
    </row>
    <row r="1169" spans="1:15" x14ac:dyDescent="0.5">
      <c r="A1169" s="64" t="str">
        <f>IF(ISBLANK(Census!C940),(""),(INT(YEARFRAC(Census!C940,'Request Form'!$E$11,1))))</f>
        <v/>
      </c>
      <c r="B1169" s="34" t="str">
        <f ca="1">IF(ISBLANK(Census!C940),(""),(INT(YEARFRAC(Census!C940,TODAY(),1))))</f>
        <v/>
      </c>
      <c r="C1169" s="51" t="str">
        <v/>
      </c>
      <c r="D1169" s="51"/>
      <c r="E1169" s="51"/>
      <c r="F1169" s="51">
        <v>0</v>
      </c>
      <c r="G1169" s="32">
        <v>0</v>
      </c>
      <c r="H1169" s="32">
        <v>0</v>
      </c>
      <c r="I1169" s="32">
        <v>0</v>
      </c>
      <c r="J1169" s="32">
        <v>0</v>
      </c>
      <c r="L1169" s="51">
        <v>0</v>
      </c>
      <c r="M1169">
        <v>0</v>
      </c>
      <c r="N1169" s="51"/>
      <c r="O1169" s="51"/>
    </row>
    <row r="1170" spans="1:15" x14ac:dyDescent="0.5">
      <c r="A1170" s="64" t="str">
        <f>IF(ISBLANK(Census!C941),(""),(INT(YEARFRAC(Census!C941,'Request Form'!$E$11,1))))</f>
        <v/>
      </c>
      <c r="B1170" s="34" t="str">
        <f ca="1">IF(ISBLANK(Census!C941),(""),(INT(YEARFRAC(Census!C941,TODAY(),1))))</f>
        <v/>
      </c>
      <c r="C1170" s="51" t="str">
        <v/>
      </c>
      <c r="D1170" s="51"/>
      <c r="E1170" s="51"/>
      <c r="F1170" s="51">
        <v>0</v>
      </c>
      <c r="G1170" s="32">
        <v>0</v>
      </c>
      <c r="H1170" s="32">
        <v>0</v>
      </c>
      <c r="I1170" s="32">
        <v>0</v>
      </c>
      <c r="J1170" s="32">
        <v>0</v>
      </c>
      <c r="L1170" s="51">
        <v>0</v>
      </c>
      <c r="M1170">
        <v>0</v>
      </c>
      <c r="N1170" s="51"/>
      <c r="O1170" s="51"/>
    </row>
    <row r="1171" spans="1:15" x14ac:dyDescent="0.5">
      <c r="A1171" s="64" t="str">
        <f>IF(ISBLANK(Census!C942),(""),(INT(YEARFRAC(Census!C942,'Request Form'!$E$11,1))))</f>
        <v/>
      </c>
      <c r="B1171" s="34" t="str">
        <f ca="1">IF(ISBLANK(Census!C942),(""),(INT(YEARFRAC(Census!C942,TODAY(),1))))</f>
        <v/>
      </c>
      <c r="C1171" s="51" t="str">
        <v/>
      </c>
      <c r="D1171" s="51"/>
      <c r="E1171" s="51"/>
      <c r="F1171" s="51">
        <v>0</v>
      </c>
      <c r="G1171" s="32">
        <v>0</v>
      </c>
      <c r="H1171" s="32">
        <v>0</v>
      </c>
      <c r="I1171" s="32">
        <v>0</v>
      </c>
      <c r="J1171" s="32">
        <v>0</v>
      </c>
      <c r="L1171" s="51">
        <v>0</v>
      </c>
      <c r="M1171">
        <v>0</v>
      </c>
      <c r="N1171" s="51"/>
      <c r="O1171" s="51"/>
    </row>
    <row r="1172" spans="1:15" x14ac:dyDescent="0.5">
      <c r="A1172" s="64" t="str">
        <f>IF(ISBLANK(Census!C943),(""),(INT(YEARFRAC(Census!C943,'Request Form'!$E$11,1))))</f>
        <v/>
      </c>
      <c r="B1172" s="34" t="str">
        <f ca="1">IF(ISBLANK(Census!C943),(""),(INT(YEARFRAC(Census!C943,TODAY(),1))))</f>
        <v/>
      </c>
      <c r="C1172" s="51" t="str">
        <v/>
      </c>
      <c r="D1172" s="51"/>
      <c r="E1172" s="51"/>
      <c r="F1172" s="51">
        <v>0</v>
      </c>
      <c r="G1172" s="32">
        <v>0</v>
      </c>
      <c r="H1172" s="32">
        <v>0</v>
      </c>
      <c r="I1172" s="32">
        <v>0</v>
      </c>
      <c r="J1172" s="32">
        <v>0</v>
      </c>
      <c r="L1172" s="51">
        <v>0</v>
      </c>
      <c r="M1172">
        <v>0</v>
      </c>
      <c r="N1172" s="51"/>
      <c r="O1172" s="51"/>
    </row>
    <row r="1173" spans="1:15" x14ac:dyDescent="0.5">
      <c r="A1173" s="64" t="str">
        <f>IF(ISBLANK(Census!C944),(""),(INT(YEARFRAC(Census!C944,'Request Form'!$E$11,1))))</f>
        <v/>
      </c>
      <c r="B1173" s="34" t="str">
        <f ca="1">IF(ISBLANK(Census!C944),(""),(INT(YEARFRAC(Census!C944,TODAY(),1))))</f>
        <v/>
      </c>
      <c r="C1173" s="51" t="str">
        <v/>
      </c>
      <c r="D1173" s="51"/>
      <c r="E1173" s="51"/>
      <c r="F1173" s="51">
        <v>0</v>
      </c>
      <c r="G1173" s="32">
        <v>0</v>
      </c>
      <c r="H1173" s="32">
        <v>0</v>
      </c>
      <c r="I1173" s="32">
        <v>0</v>
      </c>
      <c r="J1173" s="32">
        <v>0</v>
      </c>
      <c r="L1173" s="51">
        <v>0</v>
      </c>
      <c r="M1173">
        <v>0</v>
      </c>
      <c r="N1173" s="51"/>
      <c r="O1173" s="51"/>
    </row>
    <row r="1174" spans="1:15" x14ac:dyDescent="0.5">
      <c r="A1174" s="64" t="str">
        <f>IF(ISBLANK(Census!C945),(""),(INT(YEARFRAC(Census!C945,'Request Form'!$E$11,1))))</f>
        <v/>
      </c>
      <c r="B1174" s="34" t="str">
        <f ca="1">IF(ISBLANK(Census!C945),(""),(INT(YEARFRAC(Census!C945,TODAY(),1))))</f>
        <v/>
      </c>
      <c r="C1174" s="51" t="str">
        <v/>
      </c>
      <c r="D1174" s="51"/>
      <c r="E1174" s="51"/>
      <c r="F1174" s="51">
        <v>0</v>
      </c>
      <c r="G1174" s="32">
        <v>0</v>
      </c>
      <c r="H1174" s="32">
        <v>0</v>
      </c>
      <c r="I1174" s="32">
        <v>0</v>
      </c>
      <c r="J1174" s="32">
        <v>0</v>
      </c>
      <c r="L1174" s="51">
        <v>0</v>
      </c>
      <c r="M1174">
        <v>0</v>
      </c>
      <c r="N1174" s="51"/>
      <c r="O1174" s="51"/>
    </row>
    <row r="1175" spans="1:15" x14ac:dyDescent="0.5">
      <c r="A1175" s="64" t="str">
        <f>IF(ISBLANK(Census!C946),(""),(INT(YEARFRAC(Census!C946,'Request Form'!$E$11,1))))</f>
        <v/>
      </c>
      <c r="B1175" s="34" t="str">
        <f ca="1">IF(ISBLANK(Census!C946),(""),(INT(YEARFRAC(Census!C946,TODAY(),1))))</f>
        <v/>
      </c>
      <c r="C1175" s="51" t="str">
        <v/>
      </c>
      <c r="D1175" s="51"/>
      <c r="E1175" s="51"/>
      <c r="F1175" s="51">
        <v>0</v>
      </c>
      <c r="G1175" s="32">
        <v>0</v>
      </c>
      <c r="H1175" s="32">
        <v>0</v>
      </c>
      <c r="I1175" s="32">
        <v>0</v>
      </c>
      <c r="J1175" s="32">
        <v>0</v>
      </c>
      <c r="L1175" s="51">
        <v>0</v>
      </c>
      <c r="M1175">
        <v>0</v>
      </c>
      <c r="N1175" s="51"/>
      <c r="O1175" s="51"/>
    </row>
    <row r="1176" spans="1:15" x14ac:dyDescent="0.5">
      <c r="A1176" s="64" t="str">
        <f>IF(ISBLANK(Census!C947),(""),(INT(YEARFRAC(Census!C947,'Request Form'!$E$11,1))))</f>
        <v/>
      </c>
      <c r="B1176" s="34" t="str">
        <f ca="1">IF(ISBLANK(Census!C947),(""),(INT(YEARFRAC(Census!C947,TODAY(),1))))</f>
        <v/>
      </c>
      <c r="C1176" s="51" t="str">
        <v/>
      </c>
      <c r="D1176" s="51"/>
      <c r="E1176" s="51"/>
      <c r="F1176" s="51">
        <v>0</v>
      </c>
      <c r="G1176" s="32">
        <v>0</v>
      </c>
      <c r="H1176" s="32">
        <v>0</v>
      </c>
      <c r="I1176" s="32">
        <v>0</v>
      </c>
      <c r="J1176" s="32">
        <v>0</v>
      </c>
      <c r="L1176" s="51">
        <v>0</v>
      </c>
      <c r="M1176">
        <v>0</v>
      </c>
      <c r="N1176" s="51"/>
      <c r="O1176" s="51"/>
    </row>
    <row r="1177" spans="1:15" x14ac:dyDescent="0.5">
      <c r="A1177" s="64" t="str">
        <f>IF(ISBLANK(Census!C948),(""),(INT(YEARFRAC(Census!C948,'Request Form'!$E$11,1))))</f>
        <v/>
      </c>
      <c r="B1177" s="34" t="str">
        <f ca="1">IF(ISBLANK(Census!C948),(""),(INT(YEARFRAC(Census!C948,TODAY(),1))))</f>
        <v/>
      </c>
      <c r="C1177" s="51" t="str">
        <v/>
      </c>
      <c r="D1177" s="51"/>
      <c r="E1177" s="51"/>
      <c r="F1177" s="51">
        <v>0</v>
      </c>
      <c r="G1177" s="32">
        <v>0</v>
      </c>
      <c r="H1177" s="32">
        <v>0</v>
      </c>
      <c r="I1177" s="32">
        <v>0</v>
      </c>
      <c r="J1177" s="32">
        <v>0</v>
      </c>
      <c r="L1177" s="51">
        <v>0</v>
      </c>
      <c r="M1177">
        <v>0</v>
      </c>
      <c r="N1177" s="51"/>
      <c r="O1177" s="51"/>
    </row>
    <row r="1178" spans="1:15" x14ac:dyDescent="0.5">
      <c r="A1178" s="64" t="str">
        <f>IF(ISBLANK(Census!C949),(""),(INT(YEARFRAC(Census!C949,'Request Form'!$E$11,1))))</f>
        <v/>
      </c>
      <c r="B1178" s="34" t="str">
        <f ca="1">IF(ISBLANK(Census!C949),(""),(INT(YEARFRAC(Census!C949,TODAY(),1))))</f>
        <v/>
      </c>
      <c r="C1178" s="51" t="str">
        <v/>
      </c>
      <c r="D1178" s="51"/>
      <c r="E1178" s="51"/>
      <c r="F1178" s="51">
        <v>0</v>
      </c>
      <c r="G1178" s="32">
        <v>0</v>
      </c>
      <c r="H1178" s="32">
        <v>0</v>
      </c>
      <c r="I1178" s="32">
        <v>0</v>
      </c>
      <c r="J1178" s="32">
        <v>0</v>
      </c>
      <c r="L1178" s="51">
        <v>0</v>
      </c>
      <c r="M1178">
        <v>0</v>
      </c>
      <c r="N1178" s="51"/>
      <c r="O1178" s="51"/>
    </row>
    <row r="1179" spans="1:15" x14ac:dyDescent="0.5">
      <c r="A1179" s="64" t="str">
        <f>IF(ISBLANK(Census!C950),(""),(INT(YEARFRAC(Census!C950,'Request Form'!$E$11,1))))</f>
        <v/>
      </c>
      <c r="B1179" s="34" t="str">
        <f ca="1">IF(ISBLANK(Census!C950),(""),(INT(YEARFRAC(Census!C950,TODAY(),1))))</f>
        <v/>
      </c>
      <c r="C1179" s="51" t="str">
        <v/>
      </c>
      <c r="D1179" s="51"/>
      <c r="E1179" s="51"/>
      <c r="F1179" s="51">
        <v>0</v>
      </c>
      <c r="G1179" s="32">
        <v>0</v>
      </c>
      <c r="H1179" s="32">
        <v>0</v>
      </c>
      <c r="I1179" s="32">
        <v>0</v>
      </c>
      <c r="J1179" s="32">
        <v>0</v>
      </c>
      <c r="L1179" s="51">
        <v>0</v>
      </c>
      <c r="M1179">
        <v>0</v>
      </c>
      <c r="N1179" s="51"/>
      <c r="O1179" s="51"/>
    </row>
    <row r="1180" spans="1:15" x14ac:dyDescent="0.5">
      <c r="A1180" s="64" t="str">
        <f>IF(ISBLANK(Census!C951),(""),(INT(YEARFRAC(Census!C951,'Request Form'!$E$11,1))))</f>
        <v/>
      </c>
      <c r="B1180" s="34" t="str">
        <f ca="1">IF(ISBLANK(Census!C951),(""),(INT(YEARFRAC(Census!C951,TODAY(),1))))</f>
        <v/>
      </c>
      <c r="C1180" s="51" t="str">
        <v/>
      </c>
      <c r="D1180" s="51"/>
      <c r="E1180" s="51"/>
      <c r="F1180" s="51">
        <v>0</v>
      </c>
      <c r="G1180" s="32">
        <v>0</v>
      </c>
      <c r="H1180" s="32">
        <v>0</v>
      </c>
      <c r="I1180" s="32">
        <v>0</v>
      </c>
      <c r="J1180" s="32">
        <v>0</v>
      </c>
      <c r="L1180" s="51">
        <v>0</v>
      </c>
      <c r="M1180">
        <v>0</v>
      </c>
      <c r="N1180" s="51"/>
      <c r="O1180" s="51"/>
    </row>
    <row r="1181" spans="1:15" x14ac:dyDescent="0.5">
      <c r="A1181" s="64" t="str">
        <f>IF(ISBLANK(Census!C952),(""),(INT(YEARFRAC(Census!C952,'Request Form'!$E$11,1))))</f>
        <v/>
      </c>
      <c r="B1181" s="34" t="str">
        <f ca="1">IF(ISBLANK(Census!C952),(""),(INT(YEARFRAC(Census!C952,TODAY(),1))))</f>
        <v/>
      </c>
      <c r="C1181" s="51" t="str">
        <v/>
      </c>
      <c r="D1181" s="51"/>
      <c r="E1181" s="51"/>
      <c r="F1181" s="51">
        <v>0</v>
      </c>
      <c r="G1181" s="32">
        <v>0</v>
      </c>
      <c r="H1181" s="32">
        <v>0</v>
      </c>
      <c r="I1181" s="32">
        <v>0</v>
      </c>
      <c r="J1181" s="32">
        <v>0</v>
      </c>
      <c r="L1181" s="51">
        <v>0</v>
      </c>
      <c r="M1181">
        <v>0</v>
      </c>
      <c r="N1181" s="51"/>
      <c r="O1181" s="51"/>
    </row>
    <row r="1182" spans="1:15" x14ac:dyDescent="0.5">
      <c r="A1182" s="64" t="str">
        <f>IF(ISBLANK(Census!C953),(""),(INT(YEARFRAC(Census!C953,'Request Form'!$E$11,1))))</f>
        <v/>
      </c>
      <c r="B1182" s="34" t="str">
        <f ca="1">IF(ISBLANK(Census!C953),(""),(INT(YEARFRAC(Census!C953,TODAY(),1))))</f>
        <v/>
      </c>
      <c r="C1182" s="51" t="str">
        <v/>
      </c>
      <c r="D1182" s="51"/>
      <c r="E1182" s="51"/>
      <c r="F1182" s="51">
        <v>0</v>
      </c>
      <c r="G1182" s="32">
        <v>0</v>
      </c>
      <c r="H1182" s="32">
        <v>0</v>
      </c>
      <c r="I1182" s="32">
        <v>0</v>
      </c>
      <c r="J1182" s="32">
        <v>0</v>
      </c>
      <c r="L1182" s="51">
        <v>0</v>
      </c>
      <c r="M1182">
        <v>0</v>
      </c>
      <c r="N1182" s="51"/>
      <c r="O1182" s="51"/>
    </row>
    <row r="1183" spans="1:15" x14ac:dyDescent="0.5">
      <c r="A1183" s="64" t="str">
        <f>IF(ISBLANK(Census!C954),(""),(INT(YEARFRAC(Census!C954,'Request Form'!$E$11,1))))</f>
        <v/>
      </c>
      <c r="B1183" s="34" t="str">
        <f ca="1">IF(ISBLANK(Census!C954),(""),(INT(YEARFRAC(Census!C954,TODAY(),1))))</f>
        <v/>
      </c>
      <c r="C1183" s="51" t="str">
        <v/>
      </c>
      <c r="D1183" s="51"/>
      <c r="E1183" s="51"/>
      <c r="F1183" s="51">
        <v>0</v>
      </c>
      <c r="G1183" s="32">
        <v>0</v>
      </c>
      <c r="H1183" s="32">
        <v>0</v>
      </c>
      <c r="I1183" s="32">
        <v>0</v>
      </c>
      <c r="J1183" s="32">
        <v>0</v>
      </c>
      <c r="L1183" s="51">
        <v>0</v>
      </c>
      <c r="M1183">
        <v>0</v>
      </c>
      <c r="N1183" s="51"/>
      <c r="O1183" s="51"/>
    </row>
    <row r="1184" spans="1:15" x14ac:dyDescent="0.5">
      <c r="A1184" s="64" t="str">
        <f>IF(ISBLANK(Census!C955),(""),(INT(YEARFRAC(Census!C955,'Request Form'!$E$11,1))))</f>
        <v/>
      </c>
      <c r="B1184" s="34" t="str">
        <f ca="1">IF(ISBLANK(Census!C955),(""),(INT(YEARFRAC(Census!C955,TODAY(),1))))</f>
        <v/>
      </c>
      <c r="C1184" s="51" t="str">
        <v/>
      </c>
      <c r="D1184" s="51"/>
      <c r="E1184" s="51"/>
      <c r="F1184" s="51">
        <v>0</v>
      </c>
      <c r="G1184" s="32">
        <v>0</v>
      </c>
      <c r="H1184" s="32">
        <v>0</v>
      </c>
      <c r="I1184" s="32">
        <v>0</v>
      </c>
      <c r="J1184" s="32">
        <v>0</v>
      </c>
      <c r="L1184" s="51">
        <v>0</v>
      </c>
      <c r="M1184">
        <v>0</v>
      </c>
      <c r="N1184" s="51"/>
      <c r="O1184" s="51"/>
    </row>
    <row r="1185" spans="1:15" x14ac:dyDescent="0.5">
      <c r="A1185" s="64" t="str">
        <f>IF(ISBLANK(Census!C956),(""),(INT(YEARFRAC(Census!C956,'Request Form'!$E$11,1))))</f>
        <v/>
      </c>
      <c r="B1185" s="34" t="str">
        <f ca="1">IF(ISBLANK(Census!C956),(""),(INT(YEARFRAC(Census!C956,TODAY(),1))))</f>
        <v/>
      </c>
      <c r="C1185" s="51" t="str">
        <v/>
      </c>
      <c r="D1185" s="51"/>
      <c r="E1185" s="51"/>
      <c r="F1185" s="51">
        <v>0</v>
      </c>
      <c r="G1185" s="32">
        <v>0</v>
      </c>
      <c r="H1185" s="32">
        <v>0</v>
      </c>
      <c r="I1185" s="32">
        <v>0</v>
      </c>
      <c r="J1185" s="32">
        <v>0</v>
      </c>
      <c r="L1185" s="51">
        <v>0</v>
      </c>
      <c r="M1185">
        <v>0</v>
      </c>
      <c r="N1185" s="51"/>
      <c r="O1185" s="51"/>
    </row>
    <row r="1186" spans="1:15" x14ac:dyDescent="0.5">
      <c r="A1186" s="64" t="str">
        <f>IF(ISBLANK(Census!C957),(""),(INT(YEARFRAC(Census!C957,'Request Form'!$E$11,1))))</f>
        <v/>
      </c>
      <c r="B1186" s="34" t="str">
        <f ca="1">IF(ISBLANK(Census!C957),(""),(INT(YEARFRAC(Census!C957,TODAY(),1))))</f>
        <v/>
      </c>
      <c r="C1186" s="51" t="str">
        <v/>
      </c>
      <c r="D1186" s="51"/>
      <c r="E1186" s="51"/>
      <c r="F1186" s="51">
        <v>0</v>
      </c>
      <c r="G1186" s="32">
        <v>0</v>
      </c>
      <c r="H1186" s="32">
        <v>0</v>
      </c>
      <c r="I1186" s="32">
        <v>0</v>
      </c>
      <c r="J1186" s="32">
        <v>0</v>
      </c>
      <c r="L1186" s="51">
        <v>0</v>
      </c>
      <c r="M1186">
        <v>0</v>
      </c>
      <c r="N1186" s="51"/>
      <c r="O1186" s="51"/>
    </row>
    <row r="1187" spans="1:15" x14ac:dyDescent="0.5">
      <c r="A1187" s="64" t="str">
        <f>IF(ISBLANK(Census!C958),(""),(INT(YEARFRAC(Census!C958,'Request Form'!$E$11,1))))</f>
        <v/>
      </c>
      <c r="B1187" s="34" t="str">
        <f ca="1">IF(ISBLANK(Census!C958),(""),(INT(YEARFRAC(Census!C958,TODAY(),1))))</f>
        <v/>
      </c>
      <c r="C1187" s="51" t="str">
        <v/>
      </c>
      <c r="D1187" s="51"/>
      <c r="E1187" s="51"/>
      <c r="F1187" s="51">
        <v>0</v>
      </c>
      <c r="G1187" s="32">
        <v>0</v>
      </c>
      <c r="H1187" s="32">
        <v>0</v>
      </c>
      <c r="I1187" s="32">
        <v>0</v>
      </c>
      <c r="J1187" s="32">
        <v>0</v>
      </c>
      <c r="L1187" s="51">
        <v>0</v>
      </c>
      <c r="M1187">
        <v>0</v>
      </c>
      <c r="N1187" s="51"/>
      <c r="O1187" s="51"/>
    </row>
    <row r="1188" spans="1:15" x14ac:dyDescent="0.5">
      <c r="A1188" s="64" t="str">
        <f>IF(ISBLANK(Census!C959),(""),(INT(YEARFRAC(Census!C959,'Request Form'!$E$11,1))))</f>
        <v/>
      </c>
      <c r="B1188" s="34" t="str">
        <f ca="1">IF(ISBLANK(Census!C959),(""),(INT(YEARFRAC(Census!C959,TODAY(),1))))</f>
        <v/>
      </c>
      <c r="C1188" s="51" t="str">
        <v/>
      </c>
      <c r="D1188" s="51"/>
      <c r="E1188" s="51"/>
      <c r="F1188" s="51">
        <v>0</v>
      </c>
      <c r="G1188" s="32">
        <v>0</v>
      </c>
      <c r="H1188" s="32">
        <v>0</v>
      </c>
      <c r="I1188" s="32">
        <v>0</v>
      </c>
      <c r="J1188" s="32">
        <v>0</v>
      </c>
      <c r="L1188" s="51">
        <v>0</v>
      </c>
      <c r="M1188">
        <v>0</v>
      </c>
      <c r="N1188" s="51"/>
      <c r="O1188" s="51"/>
    </row>
    <row r="1189" spans="1:15" x14ac:dyDescent="0.5">
      <c r="A1189" s="64" t="str">
        <f>IF(ISBLANK(Census!C960),(""),(INT(YEARFRAC(Census!C960,'Request Form'!$E$11,1))))</f>
        <v/>
      </c>
      <c r="B1189" s="34" t="str">
        <f ca="1">IF(ISBLANK(Census!C960),(""),(INT(YEARFRAC(Census!C960,TODAY(),1))))</f>
        <v/>
      </c>
      <c r="C1189" s="51" t="str">
        <v/>
      </c>
      <c r="D1189" s="51"/>
      <c r="E1189" s="51"/>
      <c r="F1189" s="51">
        <v>0</v>
      </c>
      <c r="G1189" s="32">
        <v>0</v>
      </c>
      <c r="H1189" s="32">
        <v>0</v>
      </c>
      <c r="I1189" s="32">
        <v>0</v>
      </c>
      <c r="J1189" s="32">
        <v>0</v>
      </c>
      <c r="L1189" s="51">
        <v>0</v>
      </c>
      <c r="M1189">
        <v>0</v>
      </c>
      <c r="N1189" s="51"/>
      <c r="O1189" s="51"/>
    </row>
    <row r="1190" spans="1:15" x14ac:dyDescent="0.5">
      <c r="A1190" s="64" t="str">
        <f>IF(ISBLANK(Census!C961),(""),(INT(YEARFRAC(Census!C961,'Request Form'!$E$11,1))))</f>
        <v/>
      </c>
      <c r="B1190" s="34" t="str">
        <f ca="1">IF(ISBLANK(Census!C961),(""),(INT(YEARFRAC(Census!C961,TODAY(),1))))</f>
        <v/>
      </c>
      <c r="C1190" s="51" t="str">
        <v/>
      </c>
      <c r="D1190" s="51"/>
      <c r="E1190" s="51"/>
      <c r="F1190" s="51">
        <v>0</v>
      </c>
      <c r="G1190" s="32">
        <v>0</v>
      </c>
      <c r="H1190" s="32">
        <v>0</v>
      </c>
      <c r="I1190" s="32">
        <v>0</v>
      </c>
      <c r="J1190" s="32">
        <v>0</v>
      </c>
      <c r="L1190" s="51">
        <v>0</v>
      </c>
      <c r="M1190">
        <v>0</v>
      </c>
      <c r="N1190" s="51"/>
      <c r="O1190" s="51"/>
    </row>
    <row r="1191" spans="1:15" x14ac:dyDescent="0.5">
      <c r="A1191" s="64" t="str">
        <f>IF(ISBLANK(Census!C962),(""),(INT(YEARFRAC(Census!C962,'Request Form'!$E$11,1))))</f>
        <v/>
      </c>
      <c r="B1191" s="34" t="str">
        <f ca="1">IF(ISBLANK(Census!C962),(""),(INT(YEARFRAC(Census!C962,TODAY(),1))))</f>
        <v/>
      </c>
      <c r="C1191" s="51" t="str">
        <v/>
      </c>
      <c r="D1191" s="51"/>
      <c r="E1191" s="51"/>
      <c r="F1191" s="51">
        <v>0</v>
      </c>
      <c r="G1191" s="32">
        <v>0</v>
      </c>
      <c r="H1191" s="32">
        <v>0</v>
      </c>
      <c r="I1191" s="32">
        <v>0</v>
      </c>
      <c r="J1191" s="32">
        <v>0</v>
      </c>
      <c r="L1191" s="51">
        <v>0</v>
      </c>
      <c r="M1191">
        <v>0</v>
      </c>
      <c r="N1191" s="51"/>
      <c r="O1191" s="51"/>
    </row>
    <row r="1192" spans="1:15" x14ac:dyDescent="0.5">
      <c r="A1192" s="64" t="str">
        <f>IF(ISBLANK(Census!C963),(""),(INT(YEARFRAC(Census!C963,'Request Form'!$E$11,1))))</f>
        <v/>
      </c>
      <c r="B1192" s="34" t="str">
        <f ca="1">IF(ISBLANK(Census!C963),(""),(INT(YEARFRAC(Census!C963,TODAY(),1))))</f>
        <v/>
      </c>
      <c r="C1192" s="51" t="str">
        <v/>
      </c>
      <c r="D1192" s="51"/>
      <c r="E1192" s="51"/>
      <c r="F1192" s="51">
        <v>0</v>
      </c>
      <c r="G1192" s="32">
        <v>0</v>
      </c>
      <c r="H1192" s="32">
        <v>0</v>
      </c>
      <c r="I1192" s="32">
        <v>0</v>
      </c>
      <c r="J1192" s="32">
        <v>0</v>
      </c>
      <c r="L1192" s="51">
        <v>0</v>
      </c>
      <c r="M1192">
        <v>0</v>
      </c>
      <c r="N1192" s="51"/>
      <c r="O1192" s="51"/>
    </row>
    <row r="1193" spans="1:15" x14ac:dyDescent="0.5">
      <c r="A1193" s="64" t="str">
        <f>IF(ISBLANK(Census!C964),(""),(INT(YEARFRAC(Census!C964,'Request Form'!$E$11,1))))</f>
        <v/>
      </c>
      <c r="B1193" s="34" t="str">
        <f ca="1">IF(ISBLANK(Census!C964),(""),(INT(YEARFRAC(Census!C964,TODAY(),1))))</f>
        <v/>
      </c>
      <c r="C1193" s="51" t="str">
        <v/>
      </c>
      <c r="D1193" s="51"/>
      <c r="E1193" s="51"/>
      <c r="F1193" s="51">
        <v>0</v>
      </c>
      <c r="G1193" s="32">
        <v>0</v>
      </c>
      <c r="H1193" s="32">
        <v>0</v>
      </c>
      <c r="I1193" s="32">
        <v>0</v>
      </c>
      <c r="J1193" s="32">
        <v>0</v>
      </c>
      <c r="L1193" s="51">
        <v>0</v>
      </c>
      <c r="M1193">
        <v>0</v>
      </c>
      <c r="N1193" s="51"/>
      <c r="O1193" s="51"/>
    </row>
    <row r="1194" spans="1:15" x14ac:dyDescent="0.5">
      <c r="A1194" s="64" t="str">
        <f>IF(ISBLANK(Census!C965),(""),(INT(YEARFRAC(Census!C965,'Request Form'!$E$11,1))))</f>
        <v/>
      </c>
      <c r="B1194" s="34" t="str">
        <f ca="1">IF(ISBLANK(Census!C965),(""),(INT(YEARFRAC(Census!C965,TODAY(),1))))</f>
        <v/>
      </c>
      <c r="C1194" s="51" t="str">
        <v/>
      </c>
      <c r="D1194" s="51"/>
      <c r="E1194" s="51"/>
      <c r="F1194" s="51">
        <v>0</v>
      </c>
      <c r="G1194" s="32">
        <v>0</v>
      </c>
      <c r="H1194" s="32">
        <v>0</v>
      </c>
      <c r="I1194" s="32">
        <v>0</v>
      </c>
      <c r="J1194" s="32">
        <v>0</v>
      </c>
      <c r="L1194" s="51">
        <v>0</v>
      </c>
      <c r="M1194">
        <v>0</v>
      </c>
      <c r="N1194" s="51"/>
      <c r="O1194" s="51"/>
    </row>
    <row r="1195" spans="1:15" x14ac:dyDescent="0.5">
      <c r="A1195" s="64" t="str">
        <f>IF(ISBLANK(Census!C966),(""),(INT(YEARFRAC(Census!C966,'Request Form'!$E$11,1))))</f>
        <v/>
      </c>
      <c r="B1195" s="34" t="str">
        <f ca="1">IF(ISBLANK(Census!C966),(""),(INT(YEARFRAC(Census!C966,TODAY(),1))))</f>
        <v/>
      </c>
      <c r="C1195" s="51" t="str">
        <v/>
      </c>
      <c r="D1195" s="51"/>
      <c r="E1195" s="51"/>
      <c r="F1195" s="51">
        <v>0</v>
      </c>
      <c r="G1195" s="32">
        <v>0</v>
      </c>
      <c r="H1195" s="32">
        <v>0</v>
      </c>
      <c r="I1195" s="32">
        <v>0</v>
      </c>
      <c r="J1195" s="32">
        <v>0</v>
      </c>
      <c r="L1195" s="51">
        <v>0</v>
      </c>
      <c r="M1195">
        <v>0</v>
      </c>
      <c r="N1195" s="51"/>
      <c r="O1195" s="51"/>
    </row>
    <row r="1196" spans="1:15" x14ac:dyDescent="0.5">
      <c r="A1196" s="64" t="str">
        <f>IF(ISBLANK(Census!C967),(""),(INT(YEARFRAC(Census!C967,'Request Form'!$E$11,1))))</f>
        <v/>
      </c>
      <c r="B1196" s="34" t="str">
        <f ca="1">IF(ISBLANK(Census!C967),(""),(INT(YEARFRAC(Census!C967,TODAY(),1))))</f>
        <v/>
      </c>
      <c r="C1196" s="51" t="str">
        <v/>
      </c>
      <c r="D1196" s="51"/>
      <c r="E1196" s="51"/>
      <c r="F1196" s="51">
        <v>0</v>
      </c>
      <c r="G1196" s="32">
        <v>0</v>
      </c>
      <c r="H1196" s="32">
        <v>0</v>
      </c>
      <c r="I1196" s="32">
        <v>0</v>
      </c>
      <c r="J1196" s="32">
        <v>0</v>
      </c>
      <c r="L1196" s="51">
        <v>0</v>
      </c>
      <c r="M1196">
        <v>0</v>
      </c>
      <c r="N1196" s="51"/>
      <c r="O1196" s="51"/>
    </row>
    <row r="1197" spans="1:15" x14ac:dyDescent="0.5">
      <c r="A1197" s="64" t="str">
        <f>IF(ISBLANK(Census!C968),(""),(INT(YEARFRAC(Census!C968,'Request Form'!$E$11,1))))</f>
        <v/>
      </c>
      <c r="B1197" s="34" t="str">
        <f ca="1">IF(ISBLANK(Census!C968),(""),(INT(YEARFRAC(Census!C968,TODAY(),1))))</f>
        <v/>
      </c>
      <c r="C1197" s="51" t="str">
        <v/>
      </c>
      <c r="D1197" s="51"/>
      <c r="E1197" s="51"/>
      <c r="F1197" s="51">
        <v>0</v>
      </c>
      <c r="G1197" s="32">
        <v>0</v>
      </c>
      <c r="H1197" s="32">
        <v>0</v>
      </c>
      <c r="I1197" s="32">
        <v>0</v>
      </c>
      <c r="J1197" s="32">
        <v>0</v>
      </c>
      <c r="L1197" s="51">
        <v>0</v>
      </c>
      <c r="M1197">
        <v>0</v>
      </c>
      <c r="N1197" s="51"/>
      <c r="O1197" s="51"/>
    </row>
    <row r="1198" spans="1:15" x14ac:dyDescent="0.5">
      <c r="A1198" s="64" t="str">
        <f>IF(ISBLANK(Census!C969),(""),(INT(YEARFRAC(Census!C969,'Request Form'!$E$11,1))))</f>
        <v/>
      </c>
      <c r="B1198" s="34" t="str">
        <f ca="1">IF(ISBLANK(Census!C969),(""),(INT(YEARFRAC(Census!C969,TODAY(),1))))</f>
        <v/>
      </c>
      <c r="C1198" s="51" t="str">
        <v/>
      </c>
      <c r="D1198" s="51"/>
      <c r="E1198" s="51"/>
      <c r="F1198" s="51">
        <v>0</v>
      </c>
      <c r="G1198" s="32">
        <v>0</v>
      </c>
      <c r="H1198" s="32">
        <v>0</v>
      </c>
      <c r="I1198" s="32">
        <v>0</v>
      </c>
      <c r="J1198" s="32">
        <v>0</v>
      </c>
      <c r="L1198" s="51">
        <v>0</v>
      </c>
      <c r="M1198">
        <v>0</v>
      </c>
      <c r="N1198" s="51"/>
      <c r="O1198" s="51"/>
    </row>
    <row r="1199" spans="1:15" x14ac:dyDescent="0.5">
      <c r="A1199" s="64" t="str">
        <f>IF(ISBLANK(Census!C970),(""),(INT(YEARFRAC(Census!C970,'Request Form'!$E$11,1))))</f>
        <v/>
      </c>
      <c r="B1199" s="34" t="str">
        <f ca="1">IF(ISBLANK(Census!C970),(""),(INT(YEARFRAC(Census!C970,TODAY(),1))))</f>
        <v/>
      </c>
      <c r="C1199" s="51" t="str">
        <v/>
      </c>
      <c r="D1199" s="51"/>
      <c r="E1199" s="51"/>
      <c r="F1199" s="51">
        <v>0</v>
      </c>
      <c r="G1199" s="32">
        <v>0</v>
      </c>
      <c r="H1199" s="32">
        <v>0</v>
      </c>
      <c r="I1199" s="32">
        <v>0</v>
      </c>
      <c r="J1199" s="32">
        <v>0</v>
      </c>
      <c r="L1199" s="51">
        <v>0</v>
      </c>
      <c r="M1199">
        <v>0</v>
      </c>
      <c r="N1199" s="51"/>
      <c r="O1199" s="51"/>
    </row>
    <row r="1200" spans="1:15" x14ac:dyDescent="0.5">
      <c r="A1200" s="64" t="str">
        <f>IF(ISBLANK(Census!C971),(""),(INT(YEARFRAC(Census!C971,'Request Form'!$E$11,1))))</f>
        <v/>
      </c>
      <c r="B1200" s="34" t="str">
        <f ca="1">IF(ISBLANK(Census!C971),(""),(INT(YEARFRAC(Census!C971,TODAY(),1))))</f>
        <v/>
      </c>
      <c r="C1200" s="51" t="str">
        <v/>
      </c>
      <c r="D1200" s="51"/>
      <c r="E1200" s="51"/>
      <c r="F1200" s="51">
        <v>0</v>
      </c>
      <c r="G1200" s="32">
        <v>0</v>
      </c>
      <c r="H1200" s="32">
        <v>0</v>
      </c>
      <c r="I1200" s="32">
        <v>0</v>
      </c>
      <c r="J1200" s="32">
        <v>0</v>
      </c>
      <c r="L1200" s="51">
        <v>0</v>
      </c>
      <c r="M1200">
        <v>0</v>
      </c>
      <c r="N1200" s="51"/>
      <c r="O1200" s="51"/>
    </row>
    <row r="1201" spans="1:15" x14ac:dyDescent="0.5">
      <c r="A1201" s="64" t="str">
        <f>IF(ISBLANK(Census!C972),(""),(INT(YEARFRAC(Census!C972,'Request Form'!$E$11,1))))</f>
        <v/>
      </c>
      <c r="B1201" s="34" t="str">
        <f ca="1">IF(ISBLANK(Census!C972),(""),(INT(YEARFRAC(Census!C972,TODAY(),1))))</f>
        <v/>
      </c>
      <c r="C1201" s="51" t="str">
        <v/>
      </c>
      <c r="D1201" s="51"/>
      <c r="E1201" s="51"/>
      <c r="F1201" s="51">
        <v>0</v>
      </c>
      <c r="G1201" s="32">
        <v>0</v>
      </c>
      <c r="H1201" s="32">
        <v>0</v>
      </c>
      <c r="I1201" s="32">
        <v>0</v>
      </c>
      <c r="J1201" s="32">
        <v>0</v>
      </c>
      <c r="L1201" s="51">
        <v>0</v>
      </c>
      <c r="M1201">
        <v>0</v>
      </c>
      <c r="N1201" s="51"/>
      <c r="O1201" s="51"/>
    </row>
    <row r="1202" spans="1:15" x14ac:dyDescent="0.5">
      <c r="A1202" s="64" t="str">
        <f>IF(ISBLANK(Census!C973),(""),(INT(YEARFRAC(Census!C973,'Request Form'!$E$11,1))))</f>
        <v/>
      </c>
      <c r="B1202" s="34" t="str">
        <f ca="1">IF(ISBLANK(Census!C973),(""),(INT(YEARFRAC(Census!C973,TODAY(),1))))</f>
        <v/>
      </c>
      <c r="C1202" s="51" t="str">
        <v/>
      </c>
      <c r="D1202" s="51"/>
      <c r="E1202" s="51"/>
      <c r="F1202" s="51">
        <v>0</v>
      </c>
      <c r="G1202" s="32">
        <v>0</v>
      </c>
      <c r="H1202" s="32">
        <v>0</v>
      </c>
      <c r="I1202" s="32">
        <v>0</v>
      </c>
      <c r="J1202" s="32">
        <v>0</v>
      </c>
      <c r="L1202" s="51">
        <v>0</v>
      </c>
      <c r="M1202">
        <v>0</v>
      </c>
      <c r="N1202" s="51"/>
      <c r="O1202" s="51"/>
    </row>
    <row r="1203" spans="1:15" x14ac:dyDescent="0.5">
      <c r="A1203" s="64" t="str">
        <f>IF(ISBLANK(Census!C974),(""),(INT(YEARFRAC(Census!C974,'Request Form'!$E$11,1))))</f>
        <v/>
      </c>
      <c r="B1203" s="34" t="str">
        <f ca="1">IF(ISBLANK(Census!C974),(""),(INT(YEARFRAC(Census!C974,TODAY(),1))))</f>
        <v/>
      </c>
      <c r="C1203" s="51" t="str">
        <v/>
      </c>
      <c r="D1203" s="51"/>
      <c r="E1203" s="51"/>
      <c r="F1203" s="51">
        <v>0</v>
      </c>
      <c r="G1203" s="32">
        <v>0</v>
      </c>
      <c r="H1203" s="32">
        <v>0</v>
      </c>
      <c r="I1203" s="32">
        <v>0</v>
      </c>
      <c r="J1203" s="32">
        <v>0</v>
      </c>
      <c r="L1203" s="51">
        <v>0</v>
      </c>
      <c r="M1203">
        <v>0</v>
      </c>
      <c r="N1203" s="51"/>
      <c r="O1203" s="51"/>
    </row>
    <row r="1204" spans="1:15" x14ac:dyDescent="0.5">
      <c r="A1204" s="64" t="str">
        <f>IF(ISBLANK(Census!C975),(""),(INT(YEARFRAC(Census!C975,'Request Form'!$E$11,1))))</f>
        <v/>
      </c>
      <c r="B1204" s="34" t="str">
        <f ca="1">IF(ISBLANK(Census!C975),(""),(INT(YEARFRAC(Census!C975,TODAY(),1))))</f>
        <v/>
      </c>
      <c r="C1204" s="51" t="str">
        <v/>
      </c>
      <c r="D1204" s="51"/>
      <c r="E1204" s="51"/>
      <c r="F1204" s="51">
        <v>0</v>
      </c>
      <c r="G1204" s="32">
        <v>0</v>
      </c>
      <c r="H1204" s="32">
        <v>0</v>
      </c>
      <c r="I1204" s="32">
        <v>0</v>
      </c>
      <c r="J1204" s="32">
        <v>0</v>
      </c>
      <c r="L1204" s="51">
        <v>0</v>
      </c>
      <c r="M1204">
        <v>0</v>
      </c>
      <c r="N1204" s="51"/>
      <c r="O1204" s="51"/>
    </row>
    <row r="1205" spans="1:15" x14ac:dyDescent="0.5">
      <c r="A1205" s="64" t="str">
        <f>IF(ISBLANK(Census!C976),(""),(INT(YEARFRAC(Census!C976,'Request Form'!$E$11,1))))</f>
        <v/>
      </c>
      <c r="B1205" s="34" t="str">
        <f ca="1">IF(ISBLANK(Census!C976),(""),(INT(YEARFRAC(Census!C976,TODAY(),1))))</f>
        <v/>
      </c>
      <c r="C1205" s="51" t="str">
        <v/>
      </c>
      <c r="D1205" s="51"/>
      <c r="E1205" s="51"/>
      <c r="F1205" s="51">
        <v>0</v>
      </c>
      <c r="G1205" s="32">
        <v>0</v>
      </c>
      <c r="H1205" s="32">
        <v>0</v>
      </c>
      <c r="I1205" s="32">
        <v>0</v>
      </c>
      <c r="J1205" s="32">
        <v>0</v>
      </c>
      <c r="L1205" s="51">
        <v>0</v>
      </c>
      <c r="M1205">
        <v>0</v>
      </c>
      <c r="N1205" s="51"/>
      <c r="O1205" s="51"/>
    </row>
    <row r="1206" spans="1:15" x14ac:dyDescent="0.5">
      <c r="A1206" s="64" t="str">
        <f>IF(ISBLANK(Census!C977),(""),(INT(YEARFRAC(Census!C977,'Request Form'!$E$11,1))))</f>
        <v/>
      </c>
      <c r="B1206" s="34" t="str">
        <f ca="1">IF(ISBLANK(Census!C977),(""),(INT(YEARFRAC(Census!C977,TODAY(),1))))</f>
        <v/>
      </c>
      <c r="C1206" s="51" t="str">
        <v/>
      </c>
      <c r="D1206" s="51"/>
      <c r="E1206" s="51"/>
      <c r="F1206" s="51">
        <v>0</v>
      </c>
      <c r="G1206" s="32">
        <v>0</v>
      </c>
      <c r="H1206" s="32">
        <v>0</v>
      </c>
      <c r="I1206" s="32">
        <v>0</v>
      </c>
      <c r="J1206" s="32">
        <v>0</v>
      </c>
      <c r="L1206" s="51">
        <v>0</v>
      </c>
      <c r="M1206">
        <v>0</v>
      </c>
      <c r="N1206" s="51"/>
      <c r="O1206" s="51"/>
    </row>
    <row r="1207" spans="1:15" x14ac:dyDescent="0.5">
      <c r="A1207" s="64" t="str">
        <f>IF(ISBLANK(Census!C978),(""),(INT(YEARFRAC(Census!C978,'Request Form'!$E$11,1))))</f>
        <v/>
      </c>
      <c r="B1207" s="34" t="str">
        <f ca="1">IF(ISBLANK(Census!C978),(""),(INT(YEARFRAC(Census!C978,TODAY(),1))))</f>
        <v/>
      </c>
      <c r="C1207" s="51" t="str">
        <v/>
      </c>
      <c r="D1207" s="51"/>
      <c r="E1207" s="51"/>
      <c r="F1207" s="51">
        <v>0</v>
      </c>
      <c r="G1207" s="32">
        <v>0</v>
      </c>
      <c r="H1207" s="32">
        <v>0</v>
      </c>
      <c r="I1207" s="32">
        <v>0</v>
      </c>
      <c r="J1207" s="32">
        <v>0</v>
      </c>
      <c r="L1207" s="51">
        <v>0</v>
      </c>
      <c r="M1207">
        <v>0</v>
      </c>
      <c r="N1207" s="51"/>
      <c r="O1207" s="51"/>
    </row>
    <row r="1208" spans="1:15" x14ac:dyDescent="0.5">
      <c r="A1208" s="64" t="str">
        <f>IF(ISBLANK(Census!C979),(""),(INT(YEARFRAC(Census!C979,'Request Form'!$E$11,1))))</f>
        <v/>
      </c>
      <c r="B1208" s="34" t="str">
        <f ca="1">IF(ISBLANK(Census!C979),(""),(INT(YEARFRAC(Census!C979,TODAY(),1))))</f>
        <v/>
      </c>
      <c r="C1208" s="51" t="str">
        <v/>
      </c>
      <c r="D1208" s="51"/>
      <c r="E1208" s="51"/>
      <c r="F1208" s="51">
        <v>0</v>
      </c>
      <c r="G1208" s="32">
        <v>0</v>
      </c>
      <c r="H1208" s="32">
        <v>0</v>
      </c>
      <c r="I1208" s="32">
        <v>0</v>
      </c>
      <c r="J1208" s="32">
        <v>0</v>
      </c>
      <c r="L1208" s="51">
        <v>0</v>
      </c>
      <c r="M1208">
        <v>0</v>
      </c>
      <c r="N1208" s="51"/>
      <c r="O1208" s="51"/>
    </row>
    <row r="1209" spans="1:15" x14ac:dyDescent="0.5">
      <c r="A1209" s="64" t="str">
        <f>IF(ISBLANK(Census!C980),(""),(INT(YEARFRAC(Census!C980,'Request Form'!$E$11,1))))</f>
        <v/>
      </c>
      <c r="B1209" s="34" t="str">
        <f ca="1">IF(ISBLANK(Census!C980),(""),(INT(YEARFRAC(Census!C980,TODAY(),1))))</f>
        <v/>
      </c>
      <c r="C1209" s="51" t="str">
        <v/>
      </c>
      <c r="D1209" s="51"/>
      <c r="E1209" s="51"/>
      <c r="F1209" s="51">
        <v>0</v>
      </c>
      <c r="G1209" s="32">
        <v>0</v>
      </c>
      <c r="H1209" s="32">
        <v>0</v>
      </c>
      <c r="I1209" s="32">
        <v>0</v>
      </c>
      <c r="J1209" s="32">
        <v>0</v>
      </c>
      <c r="L1209" s="51">
        <v>0</v>
      </c>
      <c r="M1209">
        <v>0</v>
      </c>
      <c r="N1209" s="51"/>
      <c r="O1209" s="51"/>
    </row>
    <row r="1210" spans="1:15" x14ac:dyDescent="0.5">
      <c r="A1210" s="64" t="str">
        <f>IF(ISBLANK(Census!C981),(""),(INT(YEARFRAC(Census!C981,'Request Form'!$E$11,1))))</f>
        <v/>
      </c>
      <c r="B1210" s="34" t="str">
        <f ca="1">IF(ISBLANK(Census!C981),(""),(INT(YEARFRAC(Census!C981,TODAY(),1))))</f>
        <v/>
      </c>
      <c r="C1210" s="51" t="str">
        <v/>
      </c>
      <c r="D1210" s="51"/>
      <c r="E1210" s="51"/>
      <c r="F1210" s="51">
        <v>0</v>
      </c>
      <c r="G1210" s="32">
        <v>0</v>
      </c>
      <c r="H1210" s="32">
        <v>0</v>
      </c>
      <c r="I1210" s="32">
        <v>0</v>
      </c>
      <c r="J1210" s="32">
        <v>0</v>
      </c>
      <c r="L1210" s="51">
        <v>0</v>
      </c>
      <c r="M1210">
        <v>0</v>
      </c>
      <c r="N1210" s="51"/>
      <c r="O1210" s="51"/>
    </row>
    <row r="1211" spans="1:15" x14ac:dyDescent="0.5">
      <c r="A1211" s="64" t="str">
        <f>IF(ISBLANK(Census!C982),(""),(INT(YEARFRAC(Census!C982,'Request Form'!$E$11,1))))</f>
        <v/>
      </c>
      <c r="B1211" s="34" t="str">
        <f ca="1">IF(ISBLANK(Census!C982),(""),(INT(YEARFRAC(Census!C982,TODAY(),1))))</f>
        <v/>
      </c>
      <c r="C1211" s="51" t="str">
        <v/>
      </c>
      <c r="D1211" s="51"/>
      <c r="E1211" s="51"/>
      <c r="F1211" s="51">
        <v>0</v>
      </c>
      <c r="G1211" s="32">
        <v>0</v>
      </c>
      <c r="H1211" s="32">
        <v>0</v>
      </c>
      <c r="I1211" s="32">
        <v>0</v>
      </c>
      <c r="J1211" s="32">
        <v>0</v>
      </c>
      <c r="L1211" s="51">
        <v>0</v>
      </c>
      <c r="M1211">
        <v>0</v>
      </c>
      <c r="N1211" s="51"/>
      <c r="O1211" s="51"/>
    </row>
    <row r="1212" spans="1:15" x14ac:dyDescent="0.5">
      <c r="A1212" s="64" t="str">
        <f>IF(ISBLANK(Census!C983),(""),(INT(YEARFRAC(Census!C983,'Request Form'!$E$11,1))))</f>
        <v/>
      </c>
      <c r="B1212" s="34" t="str">
        <f ca="1">IF(ISBLANK(Census!C983),(""),(INT(YEARFRAC(Census!C983,TODAY(),1))))</f>
        <v/>
      </c>
      <c r="C1212" s="51" t="str">
        <v/>
      </c>
      <c r="D1212" s="51"/>
      <c r="E1212" s="51"/>
      <c r="F1212" s="51">
        <v>0</v>
      </c>
      <c r="G1212" s="32">
        <v>0</v>
      </c>
      <c r="H1212" s="32">
        <v>0</v>
      </c>
      <c r="I1212" s="32">
        <v>0</v>
      </c>
      <c r="J1212" s="32">
        <v>0</v>
      </c>
      <c r="L1212" s="51">
        <v>0</v>
      </c>
      <c r="M1212">
        <v>0</v>
      </c>
      <c r="N1212" s="51"/>
      <c r="O1212" s="51"/>
    </row>
    <row r="1213" spans="1:15" x14ac:dyDescent="0.5">
      <c r="A1213" s="64" t="str">
        <f>IF(ISBLANK(Census!C984),(""),(INT(YEARFRAC(Census!C984,'Request Form'!$E$11,1))))</f>
        <v/>
      </c>
      <c r="B1213" s="34" t="str">
        <f ca="1">IF(ISBLANK(Census!C984),(""),(INT(YEARFRAC(Census!C984,TODAY(),1))))</f>
        <v/>
      </c>
      <c r="C1213" s="51" t="str">
        <v/>
      </c>
      <c r="D1213" s="51"/>
      <c r="E1213" s="51"/>
      <c r="F1213" s="51">
        <v>0</v>
      </c>
      <c r="G1213" s="32">
        <v>0</v>
      </c>
      <c r="H1213" s="32">
        <v>0</v>
      </c>
      <c r="I1213" s="32">
        <v>0</v>
      </c>
      <c r="J1213" s="32">
        <v>0</v>
      </c>
      <c r="L1213" s="51">
        <v>0</v>
      </c>
      <c r="M1213">
        <v>0</v>
      </c>
      <c r="N1213" s="51"/>
      <c r="O1213" s="51"/>
    </row>
    <row r="1214" spans="1:15" x14ac:dyDescent="0.5">
      <c r="A1214" s="64" t="str">
        <f>IF(ISBLANK(Census!C985),(""),(INT(YEARFRAC(Census!C985,'Request Form'!$E$11,1))))</f>
        <v/>
      </c>
      <c r="B1214" s="34" t="str">
        <f ca="1">IF(ISBLANK(Census!C985),(""),(INT(YEARFRAC(Census!C985,TODAY(),1))))</f>
        <v/>
      </c>
      <c r="C1214" s="51" t="str">
        <v/>
      </c>
      <c r="D1214" s="51"/>
      <c r="E1214" s="51"/>
      <c r="F1214" s="51">
        <v>0</v>
      </c>
      <c r="G1214" s="32">
        <v>0</v>
      </c>
      <c r="H1214" s="32">
        <v>0</v>
      </c>
      <c r="I1214" s="32">
        <v>0</v>
      </c>
      <c r="J1214" s="32">
        <v>0</v>
      </c>
      <c r="L1214" s="51">
        <v>0</v>
      </c>
      <c r="M1214">
        <v>0</v>
      </c>
      <c r="N1214" s="51"/>
      <c r="O1214" s="51"/>
    </row>
    <row r="1215" spans="1:15" x14ac:dyDescent="0.5">
      <c r="A1215" s="64" t="str">
        <f>IF(ISBLANK(Census!C986),(""),(INT(YEARFRAC(Census!C986,'Request Form'!$E$11,1))))</f>
        <v/>
      </c>
      <c r="B1215" s="34" t="str">
        <f ca="1">IF(ISBLANK(Census!C986),(""),(INT(YEARFRAC(Census!C986,TODAY(),1))))</f>
        <v/>
      </c>
      <c r="C1215" s="51" t="str">
        <v/>
      </c>
      <c r="D1215" s="51"/>
      <c r="E1215" s="51"/>
      <c r="F1215" s="51">
        <v>0</v>
      </c>
      <c r="G1215" s="32">
        <v>0</v>
      </c>
      <c r="H1215" s="32">
        <v>0</v>
      </c>
      <c r="I1215" s="32">
        <v>0</v>
      </c>
      <c r="J1215" s="32">
        <v>0</v>
      </c>
      <c r="L1215" s="51">
        <v>0</v>
      </c>
      <c r="M1215">
        <v>0</v>
      </c>
      <c r="N1215" s="51"/>
      <c r="O1215" s="51"/>
    </row>
    <row r="1216" spans="1:15" x14ac:dyDescent="0.5">
      <c r="A1216" s="64" t="str">
        <f>IF(ISBLANK(Census!C987),(""),(INT(YEARFRAC(Census!C987,'Request Form'!$E$11,1))))</f>
        <v/>
      </c>
      <c r="B1216" s="34" t="str">
        <f ca="1">IF(ISBLANK(Census!C987),(""),(INT(YEARFRAC(Census!C987,TODAY(),1))))</f>
        <v/>
      </c>
      <c r="C1216" s="51" t="str">
        <v/>
      </c>
      <c r="D1216" s="51"/>
      <c r="E1216" s="51"/>
      <c r="F1216" s="51">
        <v>0</v>
      </c>
      <c r="G1216" s="32">
        <v>0</v>
      </c>
      <c r="H1216" s="32">
        <v>0</v>
      </c>
      <c r="I1216" s="32">
        <v>0</v>
      </c>
      <c r="J1216" s="32">
        <v>0</v>
      </c>
      <c r="L1216" s="51">
        <v>0</v>
      </c>
      <c r="M1216">
        <v>0</v>
      </c>
      <c r="N1216" s="51"/>
      <c r="O1216" s="51"/>
    </row>
    <row r="1217" spans="1:15" x14ac:dyDescent="0.5">
      <c r="A1217" s="64" t="str">
        <f>IF(ISBLANK(Census!C988),(""),(INT(YEARFRAC(Census!C988,'Request Form'!$E$11,1))))</f>
        <v/>
      </c>
      <c r="B1217" s="34" t="str">
        <f ca="1">IF(ISBLANK(Census!C988),(""),(INT(YEARFRAC(Census!C988,TODAY(),1))))</f>
        <v/>
      </c>
      <c r="C1217" s="51" t="str">
        <v/>
      </c>
      <c r="D1217" s="51"/>
      <c r="E1217" s="51"/>
      <c r="F1217" s="51">
        <v>0</v>
      </c>
      <c r="G1217" s="32">
        <v>0</v>
      </c>
      <c r="H1217" s="32">
        <v>0</v>
      </c>
      <c r="I1217" s="32">
        <v>0</v>
      </c>
      <c r="J1217" s="32">
        <v>0</v>
      </c>
      <c r="L1217" s="51">
        <v>0</v>
      </c>
      <c r="M1217">
        <v>0</v>
      </c>
      <c r="N1217" s="51"/>
      <c r="O1217" s="51"/>
    </row>
    <row r="1218" spans="1:15" x14ac:dyDescent="0.5">
      <c r="A1218" s="64" t="str">
        <f>IF(ISBLANK(Census!C989),(""),(INT(YEARFRAC(Census!C989,'Request Form'!$E$11,1))))</f>
        <v/>
      </c>
      <c r="B1218" s="34" t="str">
        <f ca="1">IF(ISBLANK(Census!C989),(""),(INT(YEARFRAC(Census!C989,TODAY(),1))))</f>
        <v/>
      </c>
      <c r="C1218" s="51" t="str">
        <v/>
      </c>
      <c r="D1218" s="51"/>
      <c r="E1218" s="51"/>
      <c r="F1218" s="51">
        <v>0</v>
      </c>
      <c r="G1218" s="32">
        <v>0</v>
      </c>
      <c r="H1218" s="32">
        <v>0</v>
      </c>
      <c r="I1218" s="32">
        <v>0</v>
      </c>
      <c r="J1218" s="32">
        <v>0</v>
      </c>
      <c r="L1218" s="51">
        <v>0</v>
      </c>
      <c r="M1218">
        <v>0</v>
      </c>
      <c r="N1218" s="51"/>
      <c r="O1218" s="51"/>
    </row>
    <row r="1219" spans="1:15" x14ac:dyDescent="0.5">
      <c r="A1219" s="64" t="str">
        <f>IF(ISBLANK(Census!C990),(""),(INT(YEARFRAC(Census!C990,'Request Form'!$E$11,1))))</f>
        <v/>
      </c>
      <c r="B1219" s="34" t="str">
        <f ca="1">IF(ISBLANK(Census!C990),(""),(INT(YEARFRAC(Census!C990,TODAY(),1))))</f>
        <v/>
      </c>
      <c r="C1219" s="51" t="str">
        <v/>
      </c>
      <c r="D1219" s="51"/>
      <c r="E1219" s="51"/>
      <c r="F1219" s="51">
        <v>0</v>
      </c>
      <c r="G1219" s="32">
        <v>0</v>
      </c>
      <c r="H1219" s="32">
        <v>0</v>
      </c>
      <c r="I1219" s="32">
        <v>0</v>
      </c>
      <c r="J1219" s="32">
        <v>0</v>
      </c>
      <c r="L1219" s="51">
        <v>0</v>
      </c>
      <c r="M1219">
        <v>0</v>
      </c>
      <c r="N1219" s="51"/>
      <c r="O1219" s="51"/>
    </row>
    <row r="1220" spans="1:15" x14ac:dyDescent="0.5">
      <c r="A1220" s="64" t="str">
        <f>IF(ISBLANK(Census!C991),(""),(INT(YEARFRAC(Census!C991,'Request Form'!$E$11,1))))</f>
        <v/>
      </c>
      <c r="B1220" s="34" t="str">
        <f ca="1">IF(ISBLANK(Census!C991),(""),(INT(YEARFRAC(Census!C991,TODAY(),1))))</f>
        <v/>
      </c>
      <c r="C1220" s="51" t="str">
        <v/>
      </c>
      <c r="D1220" s="51"/>
      <c r="E1220" s="51"/>
      <c r="F1220" s="51">
        <v>0</v>
      </c>
      <c r="G1220" s="32">
        <v>0</v>
      </c>
      <c r="H1220" s="32">
        <v>0</v>
      </c>
      <c r="I1220" s="32">
        <v>0</v>
      </c>
      <c r="J1220" s="32">
        <v>0</v>
      </c>
      <c r="L1220" s="51">
        <v>0</v>
      </c>
      <c r="M1220">
        <v>0</v>
      </c>
      <c r="N1220" s="51"/>
      <c r="O1220" s="51"/>
    </row>
    <row r="1221" spans="1:15" x14ac:dyDescent="0.5">
      <c r="A1221" s="64" t="str">
        <f>IF(ISBLANK(Census!C992),(""),(INT(YEARFRAC(Census!C992,'Request Form'!$E$11,1))))</f>
        <v/>
      </c>
      <c r="B1221" s="34" t="str">
        <f ca="1">IF(ISBLANK(Census!C992),(""),(INT(YEARFRAC(Census!C992,TODAY(),1))))</f>
        <v/>
      </c>
      <c r="C1221" s="51" t="str">
        <v/>
      </c>
      <c r="D1221" s="51"/>
      <c r="E1221" s="51"/>
      <c r="F1221" s="51">
        <v>0</v>
      </c>
      <c r="G1221" s="32">
        <v>0</v>
      </c>
      <c r="H1221" s="32">
        <v>0</v>
      </c>
      <c r="I1221" s="32">
        <v>0</v>
      </c>
      <c r="J1221" s="32">
        <v>0</v>
      </c>
      <c r="L1221" s="51">
        <v>0</v>
      </c>
      <c r="M1221">
        <v>0</v>
      </c>
      <c r="N1221" s="51"/>
      <c r="O1221" s="51"/>
    </row>
    <row r="1222" spans="1:15" x14ac:dyDescent="0.5">
      <c r="A1222" s="64" t="str">
        <f>IF(ISBLANK(Census!C993),(""),(INT(YEARFRAC(Census!C993,'Request Form'!$E$11,1))))</f>
        <v/>
      </c>
      <c r="B1222" s="34" t="str">
        <f ca="1">IF(ISBLANK(Census!C993),(""),(INT(YEARFRAC(Census!C993,TODAY(),1))))</f>
        <v/>
      </c>
      <c r="C1222" s="51" t="str">
        <v/>
      </c>
      <c r="D1222" s="51"/>
      <c r="E1222" s="51"/>
      <c r="F1222" s="51">
        <v>0</v>
      </c>
      <c r="G1222" s="32">
        <v>0</v>
      </c>
      <c r="H1222" s="32">
        <v>0</v>
      </c>
      <c r="I1222" s="32">
        <v>0</v>
      </c>
      <c r="J1222" s="32">
        <v>0</v>
      </c>
      <c r="L1222" s="51">
        <v>0</v>
      </c>
      <c r="M1222">
        <v>0</v>
      </c>
      <c r="N1222" s="51"/>
      <c r="O1222" s="51"/>
    </row>
    <row r="1223" spans="1:15" x14ac:dyDescent="0.5">
      <c r="A1223" s="64" t="str">
        <f>IF(ISBLANK(Census!C994),(""),(INT(YEARFRAC(Census!C994,'Request Form'!$E$11,1))))</f>
        <v/>
      </c>
      <c r="B1223" s="34" t="str">
        <f ca="1">IF(ISBLANK(Census!C994),(""),(INT(YEARFRAC(Census!C994,TODAY(),1))))</f>
        <v/>
      </c>
      <c r="C1223" s="51" t="str">
        <v/>
      </c>
      <c r="D1223" s="51"/>
      <c r="E1223" s="51"/>
      <c r="F1223" s="51">
        <v>0</v>
      </c>
      <c r="G1223" s="32">
        <v>0</v>
      </c>
      <c r="H1223" s="32">
        <v>0</v>
      </c>
      <c r="I1223" s="32">
        <v>0</v>
      </c>
      <c r="J1223" s="32">
        <v>0</v>
      </c>
      <c r="L1223" s="51">
        <v>0</v>
      </c>
      <c r="M1223">
        <v>0</v>
      </c>
      <c r="N1223" s="51"/>
      <c r="O1223" s="51"/>
    </row>
    <row r="1224" spans="1:15" x14ac:dyDescent="0.5">
      <c r="A1224" s="64" t="str">
        <f>IF(ISBLANK(Census!C995),(""),(INT(YEARFRAC(Census!C995,'Request Form'!$E$11,1))))</f>
        <v/>
      </c>
      <c r="B1224" s="34" t="str">
        <f ca="1">IF(ISBLANK(Census!C995),(""),(INT(YEARFRAC(Census!C995,TODAY(),1))))</f>
        <v/>
      </c>
      <c r="C1224" s="51" t="str">
        <v/>
      </c>
      <c r="D1224" s="51"/>
      <c r="E1224" s="51"/>
      <c r="F1224" s="51">
        <v>0</v>
      </c>
      <c r="G1224" s="32">
        <v>0</v>
      </c>
      <c r="H1224" s="32">
        <v>0</v>
      </c>
      <c r="I1224" s="32">
        <v>0</v>
      </c>
      <c r="J1224" s="32">
        <v>0</v>
      </c>
      <c r="L1224" s="51">
        <v>0</v>
      </c>
      <c r="M1224">
        <v>0</v>
      </c>
      <c r="N1224" s="51"/>
      <c r="O1224" s="51"/>
    </row>
    <row r="1225" spans="1:15" x14ac:dyDescent="0.5">
      <c r="A1225" s="64" t="str">
        <f>IF(ISBLANK(Census!C996),(""),(INT(YEARFRAC(Census!C996,'Request Form'!$E$11,1))))</f>
        <v/>
      </c>
      <c r="B1225" s="34" t="str">
        <f ca="1">IF(ISBLANK(Census!C996),(""),(INT(YEARFRAC(Census!C996,TODAY(),1))))</f>
        <v/>
      </c>
      <c r="C1225" s="51" t="str">
        <v/>
      </c>
      <c r="D1225" s="51"/>
      <c r="E1225" s="51"/>
      <c r="F1225" s="51">
        <v>0</v>
      </c>
      <c r="G1225" s="32">
        <v>0</v>
      </c>
      <c r="H1225" s="32">
        <v>0</v>
      </c>
      <c r="I1225" s="32">
        <v>0</v>
      </c>
      <c r="J1225" s="32">
        <v>0</v>
      </c>
      <c r="L1225" s="51">
        <v>0</v>
      </c>
      <c r="M1225">
        <v>0</v>
      </c>
      <c r="N1225" s="51"/>
      <c r="O1225" s="51"/>
    </row>
    <row r="1226" spans="1:15" x14ac:dyDescent="0.5">
      <c r="A1226" s="64" t="str">
        <f>IF(ISBLANK(Census!C997),(""),(INT(YEARFRAC(Census!C997,'Request Form'!$E$11,1))))</f>
        <v/>
      </c>
      <c r="B1226" s="34" t="str">
        <f ca="1">IF(ISBLANK(Census!C997),(""),(INT(YEARFRAC(Census!C997,TODAY(),1))))</f>
        <v/>
      </c>
      <c r="C1226" s="51" t="str">
        <v/>
      </c>
      <c r="D1226" s="51"/>
      <c r="E1226" s="51"/>
      <c r="F1226" s="51">
        <v>0</v>
      </c>
      <c r="G1226" s="32">
        <v>0</v>
      </c>
      <c r="H1226" s="32">
        <v>0</v>
      </c>
      <c r="I1226" s="32">
        <v>0</v>
      </c>
      <c r="J1226" s="32">
        <v>0</v>
      </c>
      <c r="L1226" s="51">
        <v>0</v>
      </c>
      <c r="M1226">
        <v>0</v>
      </c>
      <c r="N1226" s="51"/>
      <c r="O1226" s="51"/>
    </row>
    <row r="1227" spans="1:15" x14ac:dyDescent="0.5">
      <c r="A1227" s="64" t="str">
        <f>IF(ISBLANK(Census!C998),(""),(INT(YEARFRAC(Census!C998,'Request Form'!$E$11,1))))</f>
        <v/>
      </c>
      <c r="B1227" s="34" t="str">
        <f ca="1">IF(ISBLANK(Census!C998),(""),(INT(YEARFRAC(Census!C998,TODAY(),1))))</f>
        <v/>
      </c>
      <c r="C1227" s="51" t="str">
        <v/>
      </c>
      <c r="D1227" s="51"/>
      <c r="E1227" s="51"/>
      <c r="F1227" s="51">
        <v>0</v>
      </c>
      <c r="G1227" s="32">
        <v>0</v>
      </c>
      <c r="H1227" s="32">
        <v>0</v>
      </c>
      <c r="I1227" s="32">
        <v>0</v>
      </c>
      <c r="J1227" s="32">
        <v>0</v>
      </c>
      <c r="L1227" s="51">
        <v>0</v>
      </c>
      <c r="M1227">
        <v>0</v>
      </c>
      <c r="N1227" s="51"/>
      <c r="O1227" s="51"/>
    </row>
    <row r="1228" spans="1:15" x14ac:dyDescent="0.5">
      <c r="A1228" s="64" t="str">
        <f>IF(ISBLANK(Census!C999),(""),(INT(YEARFRAC(Census!C999,'Request Form'!$E$11,1))))</f>
        <v/>
      </c>
      <c r="B1228" s="34" t="str">
        <f ca="1">IF(ISBLANK(Census!C999),(""),(INT(YEARFRAC(Census!C999,TODAY(),1))))</f>
        <v/>
      </c>
      <c r="C1228" s="51" t="str">
        <v/>
      </c>
      <c r="D1228" s="51"/>
      <c r="E1228" s="51"/>
      <c r="F1228" s="51">
        <v>0</v>
      </c>
      <c r="G1228" s="32">
        <v>0</v>
      </c>
      <c r="H1228" s="32">
        <v>0</v>
      </c>
      <c r="I1228" s="32">
        <v>0</v>
      </c>
      <c r="J1228" s="32">
        <v>0</v>
      </c>
      <c r="L1228" s="51">
        <v>0</v>
      </c>
      <c r="M1228">
        <v>0</v>
      </c>
      <c r="N1228" s="51"/>
      <c r="O1228" s="51"/>
    </row>
    <row r="1229" spans="1:15" x14ac:dyDescent="0.5">
      <c r="A1229" s="64" t="str">
        <f>IF(ISBLANK(Census!C1000),(""),(INT(YEARFRAC(Census!C1000,'Request Form'!$E$11,1))))</f>
        <v/>
      </c>
      <c r="B1229" s="34" t="str">
        <f ca="1">IF(ISBLANK(Census!C1000),(""),(INT(YEARFRAC(Census!C1000,TODAY(),1))))</f>
        <v/>
      </c>
      <c r="C1229" s="51" t="str">
        <v/>
      </c>
      <c r="D1229" s="51"/>
      <c r="E1229" s="51"/>
      <c r="F1229" s="51">
        <v>0</v>
      </c>
      <c r="G1229" s="32">
        <v>0</v>
      </c>
      <c r="H1229" s="32">
        <v>0</v>
      </c>
      <c r="I1229" s="32">
        <v>0</v>
      </c>
      <c r="J1229" s="32">
        <v>0</v>
      </c>
      <c r="L1229" s="51">
        <v>0</v>
      </c>
      <c r="M1229">
        <v>0</v>
      </c>
      <c r="N1229" s="51"/>
      <c r="O1229" s="51"/>
    </row>
    <row r="1230" spans="1:15" x14ac:dyDescent="0.5">
      <c r="A1230" s="64" t="str">
        <f>IF(ISBLANK(Census!C1001),(""),(INT(YEARFRAC(Census!C1001,'Request Form'!$E$11,1))))</f>
        <v/>
      </c>
      <c r="B1230" s="34" t="str">
        <f ca="1">IF(ISBLANK(Census!C1001),(""),(INT(YEARFRAC(Census!C1001,TODAY(),1))))</f>
        <v/>
      </c>
      <c r="C1230" s="51" t="str">
        <v/>
      </c>
      <c r="D1230" s="51"/>
      <c r="E1230" s="51"/>
      <c r="F1230" s="51">
        <v>0</v>
      </c>
      <c r="G1230" s="32">
        <v>0</v>
      </c>
      <c r="H1230" s="32">
        <v>0</v>
      </c>
      <c r="I1230" s="32">
        <v>0</v>
      </c>
      <c r="J1230" s="32">
        <v>0</v>
      </c>
      <c r="L1230" s="51">
        <v>0</v>
      </c>
      <c r="M1230">
        <v>0</v>
      </c>
      <c r="N1230" s="51"/>
      <c r="O1230" s="51"/>
    </row>
    <row r="1231" spans="1:15" x14ac:dyDescent="0.5">
      <c r="A1231" s="64" t="str">
        <f>IF(ISBLANK(Census!C1002),(""),(INT(YEARFRAC(Census!C1002,'Request Form'!$E$11,1))))</f>
        <v/>
      </c>
      <c r="B1231" s="34" t="str">
        <f ca="1">IF(ISBLANK(Census!C1002),(""),(INT(YEARFRAC(Census!C1002,TODAY(),1))))</f>
        <v/>
      </c>
      <c r="C1231" s="51" t="str">
        <v/>
      </c>
      <c r="D1231" s="51"/>
      <c r="E1231" s="51"/>
      <c r="F1231" s="51">
        <v>0</v>
      </c>
      <c r="G1231" s="32">
        <v>0</v>
      </c>
      <c r="H1231" s="32">
        <v>0</v>
      </c>
      <c r="I1231" s="32">
        <v>0</v>
      </c>
      <c r="J1231" s="32">
        <v>0</v>
      </c>
      <c r="L1231" s="51">
        <v>0</v>
      </c>
      <c r="M1231">
        <v>0</v>
      </c>
      <c r="N1231" s="51"/>
      <c r="O1231" s="51"/>
    </row>
    <row r="1232" spans="1:15" x14ac:dyDescent="0.5">
      <c r="A1232" s="64" t="str">
        <f>IF(ISBLANK(Census!C1003),(""),(INT(YEARFRAC(Census!C1003,'Request Form'!$E$11,1))))</f>
        <v/>
      </c>
      <c r="B1232" s="34" t="str">
        <f ca="1">IF(ISBLANK(Census!C1003),(""),(INT(YEARFRAC(Census!C1003,TODAY(),1))))</f>
        <v/>
      </c>
      <c r="C1232" s="51" t="str">
        <v/>
      </c>
      <c r="D1232" s="51"/>
      <c r="E1232" s="51"/>
      <c r="F1232" s="51">
        <v>0</v>
      </c>
      <c r="G1232" s="32">
        <v>0</v>
      </c>
      <c r="H1232" s="32">
        <v>0</v>
      </c>
      <c r="I1232" s="32">
        <v>0</v>
      </c>
      <c r="J1232" s="32">
        <v>0</v>
      </c>
      <c r="L1232" s="51">
        <v>0</v>
      </c>
      <c r="M1232">
        <v>0</v>
      </c>
      <c r="N1232" s="51"/>
      <c r="O1232" s="51"/>
    </row>
    <row r="1233" spans="1:15" x14ac:dyDescent="0.5">
      <c r="A1233" s="64" t="str">
        <f>IF(ISBLANK(Census!C1004),(""),(INT(YEARFRAC(Census!C1004,'Request Form'!$E$11,1))))</f>
        <v/>
      </c>
      <c r="B1233" s="34" t="str">
        <f ca="1">IF(ISBLANK(Census!C1004),(""),(INT(YEARFRAC(Census!C1004,TODAY(),1))))</f>
        <v/>
      </c>
      <c r="C1233" s="51" t="str">
        <v/>
      </c>
      <c r="D1233" s="51"/>
      <c r="E1233" s="51"/>
      <c r="F1233" s="51">
        <v>0</v>
      </c>
      <c r="G1233" s="32">
        <v>0</v>
      </c>
      <c r="H1233" s="32">
        <v>0</v>
      </c>
      <c r="I1233" s="32">
        <v>0</v>
      </c>
      <c r="J1233" s="32">
        <v>0</v>
      </c>
      <c r="L1233" s="51">
        <v>0</v>
      </c>
      <c r="M1233">
        <v>0</v>
      </c>
      <c r="N1233" s="51"/>
      <c r="O1233" s="51"/>
    </row>
    <row r="1234" spans="1:15" x14ac:dyDescent="0.5">
      <c r="A1234" s="64" t="str">
        <f>IF(ISBLANK(Census!C1005),(""),(INT(YEARFRAC(Census!C1005,'Request Form'!$E$11,1))))</f>
        <v/>
      </c>
      <c r="B1234" s="34" t="str">
        <f ca="1">IF(ISBLANK(Census!C1005),(""),(INT(YEARFRAC(Census!C1005,TODAY(),1))))</f>
        <v/>
      </c>
      <c r="C1234" s="51" t="str">
        <v/>
      </c>
      <c r="D1234" s="51"/>
      <c r="E1234" s="51"/>
      <c r="F1234" s="51">
        <v>0</v>
      </c>
      <c r="G1234" s="32">
        <v>0</v>
      </c>
      <c r="H1234" s="32">
        <v>0</v>
      </c>
      <c r="I1234" s="32">
        <v>0</v>
      </c>
      <c r="J1234" s="32">
        <v>0</v>
      </c>
      <c r="L1234" s="51">
        <v>0</v>
      </c>
      <c r="M1234">
        <v>0</v>
      </c>
      <c r="N1234" s="51"/>
      <c r="O1234" s="51"/>
    </row>
    <row r="1235" spans="1:15" x14ac:dyDescent="0.5">
      <c r="A1235" s="64" t="str">
        <f>IF(ISBLANK(Census!C1006),(""),(INT(YEARFRAC(Census!C1006,'Request Form'!$E$11,1))))</f>
        <v/>
      </c>
      <c r="B1235" s="34" t="str">
        <f ca="1">IF(ISBLANK(Census!C1006),(""),(INT(YEARFRAC(Census!C1006,TODAY(),1))))</f>
        <v/>
      </c>
      <c r="C1235" s="51" t="str">
        <v/>
      </c>
      <c r="D1235" s="51"/>
      <c r="E1235" s="51"/>
      <c r="F1235" s="51">
        <v>0</v>
      </c>
      <c r="G1235" s="32">
        <v>0</v>
      </c>
      <c r="H1235" s="32">
        <v>0</v>
      </c>
      <c r="I1235" s="32">
        <v>0</v>
      </c>
      <c r="J1235" s="32">
        <v>0</v>
      </c>
      <c r="L1235" s="51">
        <v>0</v>
      </c>
      <c r="M1235">
        <v>0</v>
      </c>
      <c r="N1235" s="51"/>
      <c r="O1235" s="51"/>
    </row>
    <row r="1236" spans="1:15" x14ac:dyDescent="0.5">
      <c r="A1236" s="64" t="str">
        <f>IF(ISBLANK(Census!C1007),(""),(INT(YEARFRAC(Census!C1007,'Request Form'!$E$11,1))))</f>
        <v/>
      </c>
      <c r="B1236" s="34" t="str">
        <f ca="1">IF(ISBLANK(Census!C1007),(""),(INT(YEARFRAC(Census!C1007,TODAY(),1))))</f>
        <v/>
      </c>
      <c r="C1236" s="51" t="str">
        <v/>
      </c>
      <c r="D1236" s="51"/>
      <c r="E1236" s="51"/>
      <c r="F1236" s="51">
        <v>0</v>
      </c>
      <c r="G1236" s="32">
        <v>0</v>
      </c>
      <c r="H1236" s="32">
        <v>0</v>
      </c>
      <c r="I1236" s="32">
        <v>0</v>
      </c>
      <c r="J1236" s="32">
        <v>0</v>
      </c>
      <c r="L1236" s="51">
        <v>0</v>
      </c>
      <c r="M1236">
        <v>0</v>
      </c>
      <c r="N1236" s="51"/>
      <c r="O1236" s="51"/>
    </row>
    <row r="1237" spans="1:15" x14ac:dyDescent="0.5">
      <c r="A1237" s="64" t="str">
        <f>IF(ISBLANK(Census!C1008),(""),(INT(YEARFRAC(Census!C1008,'Request Form'!$E$11,1))))</f>
        <v/>
      </c>
      <c r="B1237" s="34" t="str">
        <f ca="1">IF(ISBLANK(Census!C1008),(""),(INT(YEARFRAC(Census!C1008,TODAY(),1))))</f>
        <v/>
      </c>
      <c r="C1237" s="51" t="str">
        <v/>
      </c>
      <c r="D1237" s="51"/>
      <c r="E1237" s="51"/>
      <c r="F1237" s="51">
        <v>0</v>
      </c>
      <c r="G1237" s="32">
        <v>0</v>
      </c>
      <c r="H1237" s="32">
        <v>0</v>
      </c>
      <c r="I1237" s="32">
        <v>0</v>
      </c>
      <c r="J1237" s="32">
        <v>0</v>
      </c>
      <c r="L1237" s="51">
        <v>0</v>
      </c>
      <c r="M1237">
        <v>0</v>
      </c>
      <c r="N1237" s="51"/>
      <c r="O1237" s="51"/>
    </row>
    <row r="1238" spans="1:15" x14ac:dyDescent="0.5">
      <c r="A1238" s="64" t="str">
        <f>IF(ISBLANK(Census!C1009),(""),(INT(YEARFRAC(Census!C1009,'Request Form'!$E$11,1))))</f>
        <v/>
      </c>
      <c r="B1238" s="34" t="str">
        <f ca="1">IF(ISBLANK(Census!C1009),(""),(INT(YEARFRAC(Census!C1009,TODAY(),1))))</f>
        <v/>
      </c>
      <c r="C1238" s="51" t="str">
        <v/>
      </c>
      <c r="D1238" s="51"/>
      <c r="E1238" s="51"/>
      <c r="F1238" s="51">
        <v>0</v>
      </c>
      <c r="G1238" s="32">
        <v>0</v>
      </c>
      <c r="H1238" s="32">
        <v>0</v>
      </c>
      <c r="I1238" s="32">
        <v>0</v>
      </c>
      <c r="J1238" s="32">
        <v>0</v>
      </c>
      <c r="L1238" s="51">
        <v>0</v>
      </c>
      <c r="M1238">
        <v>0</v>
      </c>
      <c r="N1238" s="51"/>
      <c r="O1238" s="51"/>
    </row>
    <row r="1239" spans="1:15" x14ac:dyDescent="0.5">
      <c r="A1239" s="64" t="str">
        <f>IF(ISBLANK(Census!C1010),(""),(INT(YEARFRAC(Census!C1010,'Request Form'!$E$11,1))))</f>
        <v/>
      </c>
      <c r="B1239" s="34" t="str">
        <f ca="1">IF(ISBLANK(Census!C1010),(""),(INT(YEARFRAC(Census!C1010,TODAY(),1))))</f>
        <v/>
      </c>
      <c r="C1239" s="51" t="str">
        <v/>
      </c>
      <c r="D1239" s="51"/>
      <c r="E1239" s="51"/>
      <c r="F1239" s="51">
        <v>0</v>
      </c>
      <c r="G1239" s="32">
        <v>0</v>
      </c>
      <c r="H1239" s="32">
        <v>0</v>
      </c>
      <c r="I1239" s="32">
        <v>0</v>
      </c>
      <c r="J1239" s="32">
        <v>0</v>
      </c>
      <c r="L1239" s="51">
        <v>0</v>
      </c>
      <c r="M1239">
        <v>0</v>
      </c>
      <c r="N1239" s="51"/>
      <c r="O1239" s="51"/>
    </row>
    <row r="1240" spans="1:15" x14ac:dyDescent="0.5">
      <c r="A1240" s="64" t="str">
        <f>IF(ISBLANK(Census!C1011),(""),(INT(YEARFRAC(Census!C1011,'Request Form'!$E$11,1))))</f>
        <v/>
      </c>
      <c r="B1240" s="34" t="str">
        <f ca="1">IF(ISBLANK(Census!C1011),(""),(INT(YEARFRAC(Census!C1011,TODAY(),1))))</f>
        <v/>
      </c>
      <c r="C1240" s="51" t="str">
        <v/>
      </c>
      <c r="D1240" s="51"/>
      <c r="E1240" s="51"/>
      <c r="F1240" s="51">
        <v>0</v>
      </c>
      <c r="G1240" s="32">
        <v>0</v>
      </c>
      <c r="H1240" s="32">
        <v>0</v>
      </c>
      <c r="I1240" s="32">
        <v>0</v>
      </c>
      <c r="J1240" s="32">
        <v>0</v>
      </c>
      <c r="L1240" s="51">
        <v>0</v>
      </c>
      <c r="M1240">
        <v>0</v>
      </c>
      <c r="N1240" s="51"/>
      <c r="O1240" s="51"/>
    </row>
    <row r="1241" spans="1:15" x14ac:dyDescent="0.5">
      <c r="A1241" s="64" t="str">
        <f>IF(ISBLANK(Census!C1012),(""),(INT(YEARFRAC(Census!C1012,'Request Form'!$E$11,1))))</f>
        <v/>
      </c>
      <c r="B1241" s="34" t="str">
        <f ca="1">IF(ISBLANK(Census!C1012),(""),(INT(YEARFRAC(Census!C1012,TODAY(),1))))</f>
        <v/>
      </c>
      <c r="C1241" s="51" t="str">
        <v/>
      </c>
      <c r="D1241" s="51"/>
      <c r="E1241" s="51"/>
      <c r="F1241" s="51">
        <v>0</v>
      </c>
      <c r="G1241" s="32">
        <v>0</v>
      </c>
      <c r="H1241" s="32">
        <v>0</v>
      </c>
      <c r="I1241" s="32">
        <v>0</v>
      </c>
      <c r="J1241" s="32">
        <v>0</v>
      </c>
      <c r="L1241" s="51">
        <v>0</v>
      </c>
      <c r="M1241">
        <v>0</v>
      </c>
      <c r="N1241" s="51"/>
      <c r="O1241" s="51"/>
    </row>
    <row r="1242" spans="1:15" x14ac:dyDescent="0.5">
      <c r="A1242" s="64" t="str">
        <f>IF(ISBLANK(Census!C1013),(""),(INT(YEARFRAC(Census!C1013,'Request Form'!$E$11,1))))</f>
        <v/>
      </c>
      <c r="B1242" s="34" t="str">
        <f ca="1">IF(ISBLANK(Census!C1013),(""),(INT(YEARFRAC(Census!C1013,TODAY(),1))))</f>
        <v/>
      </c>
      <c r="C1242" s="51" t="str">
        <v/>
      </c>
      <c r="D1242" s="51"/>
      <c r="E1242" s="51"/>
      <c r="F1242" s="51">
        <v>0</v>
      </c>
      <c r="G1242" s="32">
        <v>0</v>
      </c>
      <c r="H1242" s="32">
        <v>0</v>
      </c>
      <c r="I1242" s="32">
        <v>0</v>
      </c>
      <c r="J1242" s="32">
        <v>0</v>
      </c>
      <c r="L1242" s="51">
        <v>0</v>
      </c>
      <c r="M1242">
        <v>0</v>
      </c>
      <c r="N1242" s="51"/>
      <c r="O1242" s="51"/>
    </row>
    <row r="1243" spans="1:15" x14ac:dyDescent="0.5">
      <c r="A1243" s="64" t="str">
        <f>IF(ISBLANK(Census!C1014),(""),(INT(YEARFRAC(Census!C1014,'Request Form'!$E$11,1))))</f>
        <v/>
      </c>
      <c r="B1243" s="34" t="str">
        <f ca="1">IF(ISBLANK(Census!C1014),(""),(INT(YEARFRAC(Census!C1014,TODAY(),1))))</f>
        <v/>
      </c>
      <c r="C1243" s="51" t="str">
        <v/>
      </c>
      <c r="D1243" s="51"/>
      <c r="E1243" s="51"/>
      <c r="F1243" s="51">
        <v>0</v>
      </c>
      <c r="G1243" s="32">
        <v>0</v>
      </c>
      <c r="H1243" s="32">
        <v>0</v>
      </c>
      <c r="I1243" s="32">
        <v>0</v>
      </c>
      <c r="J1243" s="32">
        <v>0</v>
      </c>
      <c r="L1243" s="51">
        <v>0</v>
      </c>
      <c r="M1243">
        <v>0</v>
      </c>
      <c r="N1243" s="51"/>
      <c r="O1243" s="51"/>
    </row>
    <row r="1244" spans="1:15" x14ac:dyDescent="0.5">
      <c r="A1244" s="64" t="str">
        <f>IF(ISBLANK(Census!C1015),(""),(INT(YEARFRAC(Census!C1015,'Request Form'!$E$11,1))))</f>
        <v/>
      </c>
      <c r="B1244" s="34" t="str">
        <f ca="1">IF(ISBLANK(Census!C1015),(""),(INT(YEARFRAC(Census!C1015,TODAY(),1))))</f>
        <v/>
      </c>
      <c r="C1244" s="51" t="str">
        <v/>
      </c>
      <c r="D1244" s="51"/>
      <c r="E1244" s="51"/>
      <c r="F1244" s="51">
        <v>0</v>
      </c>
      <c r="G1244" s="32">
        <v>0</v>
      </c>
      <c r="H1244" s="32">
        <v>0</v>
      </c>
      <c r="I1244" s="32">
        <v>0</v>
      </c>
      <c r="J1244" s="32">
        <v>0</v>
      </c>
      <c r="L1244" s="51">
        <v>0</v>
      </c>
      <c r="M1244">
        <v>0</v>
      </c>
      <c r="N1244" s="51"/>
      <c r="O1244" s="51"/>
    </row>
    <row r="1245" spans="1:15" x14ac:dyDescent="0.5">
      <c r="A1245" s="64" t="str">
        <f>IF(ISBLANK(Census!C1016),(""),(INT(YEARFRAC(Census!C1016,'Request Form'!$E$11,1))))</f>
        <v/>
      </c>
      <c r="B1245" s="34" t="str">
        <f ca="1">IF(ISBLANK(Census!C1016),(""),(INT(YEARFRAC(Census!C1016,TODAY(),1))))</f>
        <v/>
      </c>
      <c r="C1245" s="51" t="str">
        <v/>
      </c>
      <c r="D1245" s="51"/>
      <c r="E1245" s="51"/>
      <c r="F1245" s="51">
        <v>0</v>
      </c>
      <c r="G1245" s="32">
        <v>0</v>
      </c>
      <c r="H1245" s="32">
        <v>0</v>
      </c>
      <c r="I1245" s="32">
        <v>0</v>
      </c>
      <c r="J1245" s="32">
        <v>0</v>
      </c>
      <c r="L1245" s="51">
        <v>0</v>
      </c>
      <c r="M1245">
        <v>0</v>
      </c>
      <c r="N1245" s="51"/>
      <c r="O1245" s="51"/>
    </row>
    <row r="1246" spans="1:15" x14ac:dyDescent="0.5">
      <c r="A1246" s="64" t="str">
        <f>IF(ISBLANK(Census!C1017),(""),(INT(YEARFRAC(Census!C1017,'Request Form'!$E$11,1))))</f>
        <v/>
      </c>
      <c r="B1246" s="34" t="str">
        <f ca="1">IF(ISBLANK(Census!C1017),(""),(INT(YEARFRAC(Census!C1017,TODAY(),1))))</f>
        <v/>
      </c>
      <c r="C1246" s="51" t="str">
        <v/>
      </c>
      <c r="D1246" s="51"/>
      <c r="E1246" s="51"/>
      <c r="F1246" s="51">
        <v>0</v>
      </c>
      <c r="G1246" s="32">
        <v>0</v>
      </c>
      <c r="H1246" s="32">
        <v>0</v>
      </c>
      <c r="I1246" s="32">
        <v>0</v>
      </c>
      <c r="J1246" s="32">
        <v>0</v>
      </c>
      <c r="L1246" s="51">
        <v>0</v>
      </c>
      <c r="M1246">
        <v>0</v>
      </c>
      <c r="N1246" s="51"/>
      <c r="O1246" s="51"/>
    </row>
    <row r="1247" spans="1:15" x14ac:dyDescent="0.5">
      <c r="A1247" s="64" t="str">
        <f>IF(ISBLANK(Census!C1018),(""),(INT(YEARFRAC(Census!C1018,'Request Form'!$E$11,1))))</f>
        <v/>
      </c>
      <c r="B1247" s="34" t="str">
        <f ca="1">IF(ISBLANK(Census!C1018),(""),(INT(YEARFRAC(Census!C1018,TODAY(),1))))</f>
        <v/>
      </c>
      <c r="C1247" s="51" t="str">
        <v/>
      </c>
      <c r="D1247" s="51"/>
      <c r="E1247" s="51"/>
      <c r="F1247" s="51">
        <v>0</v>
      </c>
      <c r="G1247" s="32">
        <v>0</v>
      </c>
      <c r="H1247" s="32">
        <v>0</v>
      </c>
      <c r="I1247" s="32">
        <v>0</v>
      </c>
      <c r="J1247" s="32">
        <v>0</v>
      </c>
      <c r="L1247" s="51">
        <v>0</v>
      </c>
      <c r="M1247">
        <v>0</v>
      </c>
      <c r="N1247" s="51"/>
      <c r="O1247" s="51"/>
    </row>
    <row r="1248" spans="1:15" x14ac:dyDescent="0.5">
      <c r="A1248" s="64" t="str">
        <f>IF(ISBLANK(Census!C1019),(""),(INT(YEARFRAC(Census!C1019,'Request Form'!$E$11,1))))</f>
        <v/>
      </c>
      <c r="B1248" s="34" t="str">
        <f ca="1">IF(ISBLANK(Census!C1019),(""),(INT(YEARFRAC(Census!C1019,TODAY(),1))))</f>
        <v/>
      </c>
      <c r="C1248" s="51" t="str">
        <v/>
      </c>
      <c r="D1248" s="51"/>
      <c r="E1248" s="51"/>
      <c r="F1248" s="51">
        <v>0</v>
      </c>
      <c r="G1248" s="32">
        <v>0</v>
      </c>
      <c r="H1248" s="32">
        <v>0</v>
      </c>
      <c r="I1248" s="32">
        <v>0</v>
      </c>
      <c r="J1248" s="32">
        <v>0</v>
      </c>
      <c r="L1248" s="51">
        <v>0</v>
      </c>
      <c r="M1248">
        <v>0</v>
      </c>
      <c r="N1248" s="51"/>
      <c r="O1248" s="51"/>
    </row>
    <row r="1249" spans="1:15" x14ac:dyDescent="0.5">
      <c r="A1249" s="64" t="str">
        <f>IF(ISBLANK(Census!C1020),(""),(INT(YEARFRAC(Census!C1020,'Request Form'!$E$11,1))))</f>
        <v/>
      </c>
      <c r="B1249" s="34" t="str">
        <f ca="1">IF(ISBLANK(Census!C1020),(""),(INT(YEARFRAC(Census!C1020,TODAY(),1))))</f>
        <v/>
      </c>
      <c r="C1249" s="51" t="str">
        <v/>
      </c>
      <c r="D1249" s="51"/>
      <c r="E1249" s="51"/>
      <c r="F1249" s="51">
        <v>0</v>
      </c>
      <c r="G1249" s="32">
        <v>0</v>
      </c>
      <c r="H1249" s="32">
        <v>0</v>
      </c>
      <c r="I1249" s="32">
        <v>0</v>
      </c>
      <c r="J1249" s="32">
        <v>0</v>
      </c>
      <c r="L1249" s="51">
        <v>0</v>
      </c>
      <c r="M1249">
        <v>0</v>
      </c>
      <c r="N1249" s="51"/>
      <c r="O1249" s="51"/>
    </row>
    <row r="1250" spans="1:15" x14ac:dyDescent="0.5">
      <c r="A1250" s="64" t="str">
        <f>IF(ISBLANK(Census!C1021),(""),(INT(YEARFRAC(Census!C1021,'Request Form'!$E$11,1))))</f>
        <v/>
      </c>
      <c r="B1250" s="34" t="str">
        <f ca="1">IF(ISBLANK(Census!C1021),(""),(INT(YEARFRAC(Census!C1021,TODAY(),1))))</f>
        <v/>
      </c>
      <c r="C1250" s="51" t="str">
        <v/>
      </c>
      <c r="D1250" s="51"/>
      <c r="E1250" s="51"/>
      <c r="F1250" s="51">
        <v>0</v>
      </c>
      <c r="G1250" s="32">
        <v>0</v>
      </c>
      <c r="H1250" s="32">
        <v>0</v>
      </c>
      <c r="I1250" s="32">
        <v>0</v>
      </c>
      <c r="J1250" s="32">
        <v>0</v>
      </c>
      <c r="L1250" s="51">
        <v>0</v>
      </c>
      <c r="M1250">
        <v>0</v>
      </c>
      <c r="N1250" s="51"/>
      <c r="O1250" s="51"/>
    </row>
    <row r="1251" spans="1:15" x14ac:dyDescent="0.5">
      <c r="A1251" s="64" t="str">
        <f>IF(ISBLANK(Census!C1022),(""),(INT(YEARFRAC(Census!C1022,'Request Form'!$E$11,1))))</f>
        <v/>
      </c>
      <c r="B1251" s="34" t="str">
        <f ca="1">IF(ISBLANK(Census!C1022),(""),(INT(YEARFRAC(Census!C1022,TODAY(),1))))</f>
        <v/>
      </c>
      <c r="C1251" s="51" t="str">
        <v/>
      </c>
      <c r="D1251" s="51"/>
      <c r="E1251" s="51"/>
      <c r="F1251" s="51">
        <v>0</v>
      </c>
      <c r="G1251" s="32">
        <v>0</v>
      </c>
      <c r="H1251" s="32">
        <v>0</v>
      </c>
      <c r="I1251" s="32">
        <v>0</v>
      </c>
      <c r="J1251" s="32">
        <v>0</v>
      </c>
      <c r="L1251" s="51">
        <v>0</v>
      </c>
      <c r="M1251">
        <v>0</v>
      </c>
      <c r="N1251" s="51"/>
      <c r="O1251" s="51"/>
    </row>
    <row r="1252" spans="1:15" x14ac:dyDescent="0.5">
      <c r="A1252" s="64" t="str">
        <f>IF(ISBLANK(Census!C1023),(""),(INT(YEARFRAC(Census!C1023,'Request Form'!$E$11,1))))</f>
        <v/>
      </c>
      <c r="B1252" s="34" t="str">
        <f ca="1">IF(ISBLANK(Census!C1023),(""),(INT(YEARFRAC(Census!C1023,TODAY(),1))))</f>
        <v/>
      </c>
      <c r="C1252" s="51" t="str">
        <v/>
      </c>
      <c r="D1252" s="51"/>
      <c r="E1252" s="51"/>
      <c r="F1252" s="51">
        <v>0</v>
      </c>
      <c r="G1252" s="32">
        <v>0</v>
      </c>
      <c r="H1252" s="32">
        <v>0</v>
      </c>
      <c r="I1252" s="32">
        <v>0</v>
      </c>
      <c r="J1252" s="32">
        <v>0</v>
      </c>
      <c r="L1252" s="51">
        <v>0</v>
      </c>
      <c r="M1252">
        <v>0</v>
      </c>
      <c r="N1252" s="51"/>
      <c r="O1252" s="51"/>
    </row>
    <row r="1253" spans="1:15" x14ac:dyDescent="0.5">
      <c r="A1253" s="64" t="str">
        <f>IF(ISBLANK(Census!C1024),(""),(INT(YEARFRAC(Census!C1024,'Request Form'!$E$11,1))))</f>
        <v/>
      </c>
      <c r="B1253" s="34" t="str">
        <f ca="1">IF(ISBLANK(Census!C1024),(""),(INT(YEARFRAC(Census!C1024,TODAY(),1))))</f>
        <v/>
      </c>
      <c r="C1253" s="51" t="str">
        <v/>
      </c>
      <c r="D1253" s="51"/>
      <c r="E1253" s="51"/>
      <c r="F1253" s="51">
        <v>0</v>
      </c>
      <c r="G1253" s="32">
        <v>0</v>
      </c>
      <c r="H1253" s="32">
        <v>0</v>
      </c>
      <c r="I1253" s="32">
        <v>0</v>
      </c>
      <c r="J1253" s="32">
        <v>0</v>
      </c>
      <c r="L1253" s="51">
        <v>0</v>
      </c>
      <c r="M1253">
        <v>0</v>
      </c>
      <c r="N1253" s="51"/>
      <c r="O1253" s="51"/>
    </row>
    <row r="1254" spans="1:15" x14ac:dyDescent="0.5">
      <c r="A1254" s="64" t="str">
        <f>IF(ISBLANK(Census!C1025),(""),(INT(YEARFRAC(Census!C1025,'Request Form'!$E$11,1))))</f>
        <v/>
      </c>
      <c r="B1254" s="34" t="str">
        <f ca="1">IF(ISBLANK(Census!C1025),(""),(INT(YEARFRAC(Census!C1025,TODAY(),1))))</f>
        <v/>
      </c>
      <c r="C1254" s="51" t="str">
        <v/>
      </c>
      <c r="D1254" s="51"/>
      <c r="E1254" s="51"/>
      <c r="F1254" s="51">
        <v>0</v>
      </c>
      <c r="G1254" s="32">
        <v>0</v>
      </c>
      <c r="H1254" s="32">
        <v>0</v>
      </c>
      <c r="I1254" s="32">
        <v>0</v>
      </c>
      <c r="J1254" s="32">
        <v>0</v>
      </c>
      <c r="L1254" s="51">
        <v>0</v>
      </c>
      <c r="M1254">
        <v>0</v>
      </c>
      <c r="N1254" s="51"/>
      <c r="O1254" s="51"/>
    </row>
    <row r="1255" spans="1:15" x14ac:dyDescent="0.5">
      <c r="A1255" s="64" t="str">
        <f>IF(ISBLANK(Census!C1026),(""),(INT(YEARFRAC(Census!C1026,'Request Form'!$E$11,1))))</f>
        <v/>
      </c>
      <c r="B1255" s="34" t="str">
        <f ca="1">IF(ISBLANK(Census!C1026),(""),(INT(YEARFRAC(Census!C1026,TODAY(),1))))</f>
        <v/>
      </c>
      <c r="C1255" s="51" t="str">
        <v/>
      </c>
      <c r="D1255" s="51"/>
      <c r="E1255" s="51"/>
      <c r="F1255" s="51">
        <v>0</v>
      </c>
      <c r="G1255" s="32">
        <v>0</v>
      </c>
      <c r="H1255" s="32">
        <v>0</v>
      </c>
      <c r="I1255" s="32">
        <v>0</v>
      </c>
      <c r="J1255" s="32">
        <v>0</v>
      </c>
      <c r="L1255" s="51">
        <v>0</v>
      </c>
      <c r="M1255">
        <v>0</v>
      </c>
      <c r="N1255" s="51"/>
      <c r="O1255" s="51"/>
    </row>
    <row r="1256" spans="1:15" x14ac:dyDescent="0.5">
      <c r="A1256" s="64" t="str">
        <f>IF(ISBLANK(Census!C1027),(""),(INT(YEARFRAC(Census!C1027,'Request Form'!$E$11,1))))</f>
        <v/>
      </c>
      <c r="B1256" s="34" t="str">
        <f ca="1">IF(ISBLANK(Census!C1027),(""),(INT(YEARFRAC(Census!C1027,TODAY(),1))))</f>
        <v/>
      </c>
      <c r="C1256" s="51" t="str">
        <v/>
      </c>
      <c r="D1256" s="51"/>
      <c r="E1256" s="51"/>
      <c r="F1256" s="51">
        <v>0</v>
      </c>
      <c r="G1256" s="32">
        <v>0</v>
      </c>
      <c r="H1256" s="32">
        <v>0</v>
      </c>
      <c r="I1256" s="32">
        <v>0</v>
      </c>
      <c r="J1256" s="32">
        <v>0</v>
      </c>
      <c r="L1256" s="51">
        <v>0</v>
      </c>
      <c r="M1256">
        <v>0</v>
      </c>
      <c r="N1256" s="51"/>
      <c r="O1256" s="51"/>
    </row>
    <row r="1257" spans="1:15" x14ac:dyDescent="0.5">
      <c r="A1257" s="64" t="str">
        <f>IF(ISBLANK(Census!C1028),(""),(INT(YEARFRAC(Census!C1028,'Request Form'!$E$11,1))))</f>
        <v/>
      </c>
      <c r="B1257" s="34" t="str">
        <f ca="1">IF(ISBLANK(Census!C1028),(""),(INT(YEARFRAC(Census!C1028,TODAY(),1))))</f>
        <v/>
      </c>
      <c r="C1257" s="51" t="str">
        <v/>
      </c>
      <c r="D1257" s="51"/>
      <c r="E1257" s="51"/>
      <c r="F1257" s="51">
        <v>0</v>
      </c>
      <c r="G1257" s="32">
        <v>0</v>
      </c>
      <c r="H1257" s="32">
        <v>0</v>
      </c>
      <c r="I1257" s="32">
        <v>0</v>
      </c>
      <c r="J1257" s="32">
        <v>0</v>
      </c>
      <c r="L1257" s="51">
        <v>0</v>
      </c>
      <c r="M1257">
        <v>0</v>
      </c>
      <c r="N1257" s="51"/>
      <c r="O1257" s="51"/>
    </row>
    <row r="1258" spans="1:15" x14ac:dyDescent="0.5">
      <c r="A1258" s="64" t="str">
        <f>IF(ISBLANK(Census!C1029),(""),(INT(YEARFRAC(Census!C1029,'Request Form'!$E$11,1))))</f>
        <v/>
      </c>
      <c r="B1258" s="34" t="str">
        <f ca="1">IF(ISBLANK(Census!C1029),(""),(INT(YEARFRAC(Census!C1029,TODAY(),1))))</f>
        <v/>
      </c>
      <c r="C1258" s="51" t="str">
        <v/>
      </c>
      <c r="D1258" s="51"/>
      <c r="E1258" s="51"/>
      <c r="F1258" s="51">
        <v>0</v>
      </c>
      <c r="G1258" s="32">
        <v>0</v>
      </c>
      <c r="H1258" s="32">
        <v>0</v>
      </c>
      <c r="I1258" s="32">
        <v>0</v>
      </c>
      <c r="J1258" s="32">
        <v>0</v>
      </c>
      <c r="L1258" s="51">
        <v>0</v>
      </c>
      <c r="M1258">
        <v>0</v>
      </c>
      <c r="N1258" s="51"/>
      <c r="O1258" s="51"/>
    </row>
    <row r="1259" spans="1:15" x14ac:dyDescent="0.5">
      <c r="A1259" s="64" t="str">
        <f>IF(ISBLANK(Census!C1030),(""),(INT(YEARFRAC(Census!C1030,'Request Form'!$E$11,1))))</f>
        <v/>
      </c>
      <c r="B1259" s="34" t="str">
        <f ca="1">IF(ISBLANK(Census!C1030),(""),(INT(YEARFRAC(Census!C1030,TODAY(),1))))</f>
        <v/>
      </c>
      <c r="C1259" s="51" t="str">
        <v/>
      </c>
      <c r="D1259" s="51"/>
      <c r="E1259" s="51"/>
      <c r="F1259" s="51">
        <v>0</v>
      </c>
      <c r="G1259" s="32">
        <v>0</v>
      </c>
      <c r="H1259" s="32">
        <v>0</v>
      </c>
      <c r="I1259" s="32">
        <v>0</v>
      </c>
      <c r="J1259" s="32">
        <v>0</v>
      </c>
      <c r="L1259" s="51">
        <v>0</v>
      </c>
      <c r="M1259">
        <v>0</v>
      </c>
      <c r="N1259" s="51"/>
      <c r="O1259" s="51"/>
    </row>
    <row r="1260" spans="1:15" x14ac:dyDescent="0.5">
      <c r="A1260" s="64" t="str">
        <f>IF(ISBLANK(Census!C1031),(""),(INT(YEARFRAC(Census!C1031,'Request Form'!$E$11,1))))</f>
        <v/>
      </c>
      <c r="B1260" s="34" t="str">
        <f ca="1">IF(ISBLANK(Census!C1031),(""),(INT(YEARFRAC(Census!C1031,TODAY(),1))))</f>
        <v/>
      </c>
      <c r="C1260" s="51" t="str">
        <v/>
      </c>
      <c r="D1260" s="51"/>
      <c r="E1260" s="51"/>
      <c r="F1260" s="51">
        <v>0</v>
      </c>
      <c r="G1260" s="32">
        <v>0</v>
      </c>
      <c r="H1260" s="32">
        <v>0</v>
      </c>
      <c r="I1260" s="32">
        <v>0</v>
      </c>
      <c r="J1260" s="32">
        <v>0</v>
      </c>
      <c r="L1260" s="51">
        <v>0</v>
      </c>
      <c r="M1260">
        <v>0</v>
      </c>
      <c r="N1260" s="51"/>
      <c r="O1260" s="51"/>
    </row>
    <row r="1261" spans="1:15" x14ac:dyDescent="0.5">
      <c r="A1261" s="64" t="str">
        <f>IF(ISBLANK(Census!C1032),(""),(INT(YEARFRAC(Census!C1032,'Request Form'!$E$11,1))))</f>
        <v/>
      </c>
      <c r="B1261" s="34" t="str">
        <f ca="1">IF(ISBLANK(Census!C1032),(""),(INT(YEARFRAC(Census!C1032,TODAY(),1))))</f>
        <v/>
      </c>
      <c r="C1261" s="51" t="str">
        <v/>
      </c>
      <c r="D1261" s="51"/>
      <c r="E1261" s="51"/>
      <c r="F1261" s="51">
        <v>0</v>
      </c>
      <c r="G1261" s="32">
        <v>0</v>
      </c>
      <c r="H1261" s="32">
        <v>0</v>
      </c>
      <c r="I1261" s="32">
        <v>0</v>
      </c>
      <c r="J1261" s="32">
        <v>0</v>
      </c>
      <c r="L1261" s="51">
        <v>0</v>
      </c>
      <c r="M1261">
        <v>0</v>
      </c>
      <c r="N1261" s="51"/>
      <c r="O1261" s="51"/>
    </row>
    <row r="1262" spans="1:15" x14ac:dyDescent="0.5">
      <c r="A1262" s="64" t="str">
        <f>IF(ISBLANK(Census!C1033),(""),(INT(YEARFRAC(Census!C1033,'Request Form'!$E$11,1))))</f>
        <v/>
      </c>
      <c r="B1262" s="34" t="str">
        <f ca="1">IF(ISBLANK(Census!C1033),(""),(INT(YEARFRAC(Census!C1033,TODAY(),1))))</f>
        <v/>
      </c>
      <c r="C1262" s="51" t="str">
        <v/>
      </c>
      <c r="D1262" s="51"/>
      <c r="E1262" s="51"/>
      <c r="F1262" s="51">
        <v>0</v>
      </c>
      <c r="G1262" s="32">
        <v>0</v>
      </c>
      <c r="H1262" s="32">
        <v>0</v>
      </c>
      <c r="I1262" s="32">
        <v>0</v>
      </c>
      <c r="J1262" s="32">
        <v>0</v>
      </c>
      <c r="L1262" s="51">
        <v>0</v>
      </c>
      <c r="M1262">
        <v>0</v>
      </c>
      <c r="N1262" s="51"/>
      <c r="O1262" s="51"/>
    </row>
    <row r="1263" spans="1:15" x14ac:dyDescent="0.5">
      <c r="A1263" s="64" t="str">
        <f>IF(ISBLANK(Census!C1034),(""),(INT(YEARFRAC(Census!C1034,'Request Form'!$E$11,1))))</f>
        <v/>
      </c>
      <c r="B1263" s="34" t="str">
        <f ca="1">IF(ISBLANK(Census!C1034),(""),(INT(YEARFRAC(Census!C1034,TODAY(),1))))</f>
        <v/>
      </c>
      <c r="C1263" s="51" t="str">
        <v/>
      </c>
      <c r="D1263" s="51"/>
      <c r="E1263" s="51"/>
      <c r="F1263" s="51">
        <v>0</v>
      </c>
      <c r="G1263" s="32">
        <v>0</v>
      </c>
      <c r="H1263" s="32">
        <v>0</v>
      </c>
      <c r="I1263" s="32">
        <v>0</v>
      </c>
      <c r="J1263" s="32">
        <v>0</v>
      </c>
      <c r="L1263" s="51">
        <v>0</v>
      </c>
      <c r="M1263">
        <v>0</v>
      </c>
      <c r="N1263" s="51"/>
      <c r="O1263" s="51"/>
    </row>
    <row r="1264" spans="1:15" x14ac:dyDescent="0.5">
      <c r="A1264" s="64" t="str">
        <f>IF(ISBLANK(Census!C1035),(""),(INT(YEARFRAC(Census!C1035,'Request Form'!$E$11,1))))</f>
        <v/>
      </c>
      <c r="B1264" s="34" t="str">
        <f ca="1">IF(ISBLANK(Census!C1035),(""),(INT(YEARFRAC(Census!C1035,TODAY(),1))))</f>
        <v/>
      </c>
      <c r="C1264" s="51" t="str">
        <v/>
      </c>
      <c r="D1264" s="51"/>
      <c r="E1264" s="51"/>
      <c r="F1264" s="51">
        <v>0</v>
      </c>
      <c r="G1264" s="32">
        <v>0</v>
      </c>
      <c r="H1264" s="32">
        <v>0</v>
      </c>
      <c r="I1264" s="32">
        <v>0</v>
      </c>
      <c r="J1264" s="32">
        <v>0</v>
      </c>
      <c r="L1264" s="51">
        <v>0</v>
      </c>
      <c r="M1264">
        <v>0</v>
      </c>
      <c r="N1264" s="51"/>
      <c r="O1264" s="51"/>
    </row>
    <row r="1265" spans="1:15" x14ac:dyDescent="0.5">
      <c r="A1265" s="64" t="str">
        <f>IF(ISBLANK(Census!C1036),(""),(INT(YEARFRAC(Census!C1036,'Request Form'!$E$11,1))))</f>
        <v/>
      </c>
      <c r="B1265" s="34" t="str">
        <f ca="1">IF(ISBLANK(Census!C1036),(""),(INT(YEARFRAC(Census!C1036,TODAY(),1))))</f>
        <v/>
      </c>
      <c r="C1265" s="51" t="str">
        <v/>
      </c>
      <c r="D1265" s="51"/>
      <c r="E1265" s="51"/>
      <c r="F1265" s="51">
        <v>0</v>
      </c>
      <c r="G1265" s="32">
        <v>0</v>
      </c>
      <c r="H1265" s="32">
        <v>0</v>
      </c>
      <c r="I1265" s="32">
        <v>0</v>
      </c>
      <c r="J1265" s="32">
        <v>0</v>
      </c>
      <c r="L1265" s="51">
        <v>0</v>
      </c>
      <c r="M1265">
        <v>0</v>
      </c>
      <c r="N1265" s="51"/>
      <c r="O1265" s="51"/>
    </row>
    <row r="1266" spans="1:15" x14ac:dyDescent="0.5">
      <c r="A1266" s="64" t="str">
        <f>IF(ISBLANK(Census!C1037),(""),(INT(YEARFRAC(Census!C1037,'Request Form'!$E$11,1))))</f>
        <v/>
      </c>
      <c r="B1266" s="34" t="str">
        <f ca="1">IF(ISBLANK(Census!C1037),(""),(INT(YEARFRAC(Census!C1037,TODAY(),1))))</f>
        <v/>
      </c>
      <c r="C1266" s="51" t="str">
        <v/>
      </c>
      <c r="D1266" s="51"/>
      <c r="E1266" s="51"/>
      <c r="F1266" s="51">
        <v>0</v>
      </c>
      <c r="G1266" s="32">
        <v>0</v>
      </c>
      <c r="H1266" s="32">
        <v>0</v>
      </c>
      <c r="I1266" s="32">
        <v>0</v>
      </c>
      <c r="J1266" s="32">
        <v>0</v>
      </c>
      <c r="L1266" s="51">
        <v>0</v>
      </c>
      <c r="M1266">
        <v>0</v>
      </c>
      <c r="N1266" s="51"/>
      <c r="O1266" s="51"/>
    </row>
    <row r="1267" spans="1:15" x14ac:dyDescent="0.5">
      <c r="A1267" s="64" t="str">
        <f>IF(ISBLANK(Census!C1038),(""),(INT(YEARFRAC(Census!C1038,'Request Form'!$E$11,1))))</f>
        <v/>
      </c>
      <c r="B1267" s="34" t="str">
        <f ca="1">IF(ISBLANK(Census!C1038),(""),(INT(YEARFRAC(Census!C1038,TODAY(),1))))</f>
        <v/>
      </c>
      <c r="C1267" s="51" t="str">
        <v/>
      </c>
      <c r="D1267" s="51"/>
      <c r="E1267" s="51"/>
      <c r="F1267" s="51">
        <v>0</v>
      </c>
      <c r="G1267" s="32">
        <v>0</v>
      </c>
      <c r="H1267" s="32">
        <v>0</v>
      </c>
      <c r="I1267" s="32">
        <v>0</v>
      </c>
      <c r="J1267" s="32">
        <v>0</v>
      </c>
      <c r="L1267" s="51">
        <v>0</v>
      </c>
      <c r="M1267">
        <v>0</v>
      </c>
      <c r="N1267" s="51"/>
      <c r="O1267" s="51"/>
    </row>
    <row r="1268" spans="1:15" x14ac:dyDescent="0.5">
      <c r="A1268" s="64" t="str">
        <f>IF(ISBLANK(Census!C1039),(""),(INT(YEARFRAC(Census!C1039,'Request Form'!$E$11,1))))</f>
        <v/>
      </c>
      <c r="B1268" s="34" t="str">
        <f ca="1">IF(ISBLANK(Census!C1039),(""),(INT(YEARFRAC(Census!C1039,TODAY(),1))))</f>
        <v/>
      </c>
      <c r="C1268" s="51" t="str">
        <v/>
      </c>
      <c r="D1268" s="51"/>
      <c r="E1268" s="51"/>
      <c r="F1268" s="51">
        <v>0</v>
      </c>
      <c r="G1268" s="32">
        <v>0</v>
      </c>
      <c r="H1268" s="32">
        <v>0</v>
      </c>
      <c r="I1268" s="32">
        <v>0</v>
      </c>
      <c r="J1268" s="32">
        <v>0</v>
      </c>
      <c r="L1268" s="51">
        <v>0</v>
      </c>
      <c r="M1268">
        <v>0</v>
      </c>
      <c r="N1268" s="51"/>
      <c r="O1268" s="51"/>
    </row>
    <row r="1269" spans="1:15" x14ac:dyDescent="0.5">
      <c r="A1269" s="64" t="str">
        <f>IF(ISBLANK(Census!C1040),(""),(INT(YEARFRAC(Census!C1040,'Request Form'!$E$11,1))))</f>
        <v/>
      </c>
      <c r="B1269" s="34" t="str">
        <f ca="1">IF(ISBLANK(Census!C1040),(""),(INT(YEARFRAC(Census!C1040,TODAY(),1))))</f>
        <v/>
      </c>
      <c r="C1269" s="51" t="str">
        <v/>
      </c>
      <c r="D1269" s="51"/>
      <c r="E1269" s="51"/>
      <c r="F1269" s="51">
        <v>0</v>
      </c>
      <c r="G1269" s="32">
        <v>0</v>
      </c>
      <c r="H1269" s="32">
        <v>0</v>
      </c>
      <c r="I1269" s="32">
        <v>0</v>
      </c>
      <c r="J1269" s="32">
        <v>0</v>
      </c>
      <c r="L1269" s="51">
        <v>0</v>
      </c>
      <c r="M1269">
        <v>0</v>
      </c>
      <c r="N1269" s="51"/>
      <c r="O1269" s="51"/>
    </row>
    <row r="1270" spans="1:15" x14ac:dyDescent="0.5">
      <c r="A1270" s="64" t="str">
        <f>IF(ISBLANK(Census!C1041),(""),(INT(YEARFRAC(Census!C1041,'Request Form'!$E$11,1))))</f>
        <v/>
      </c>
      <c r="B1270" s="34" t="str">
        <f ca="1">IF(ISBLANK(Census!C1041),(""),(INT(YEARFRAC(Census!C1041,TODAY(),1))))</f>
        <v/>
      </c>
      <c r="C1270" s="51" t="str">
        <v/>
      </c>
      <c r="D1270" s="51"/>
      <c r="E1270" s="51"/>
      <c r="F1270" s="51">
        <v>0</v>
      </c>
      <c r="G1270" s="32">
        <v>0</v>
      </c>
      <c r="H1270" s="32">
        <v>0</v>
      </c>
      <c r="I1270" s="32">
        <v>0</v>
      </c>
      <c r="J1270" s="32">
        <v>0</v>
      </c>
      <c r="L1270" s="51">
        <v>0</v>
      </c>
      <c r="M1270">
        <v>0</v>
      </c>
      <c r="N1270" s="51"/>
      <c r="O1270" s="51"/>
    </row>
    <row r="1271" spans="1:15" x14ac:dyDescent="0.5">
      <c r="A1271" s="64" t="str">
        <f>IF(ISBLANK(Census!C1042),(""),(INT(YEARFRAC(Census!C1042,'Request Form'!$E$11,1))))</f>
        <v/>
      </c>
      <c r="B1271" s="34" t="str">
        <f ca="1">IF(ISBLANK(Census!C1042),(""),(INT(YEARFRAC(Census!C1042,TODAY(),1))))</f>
        <v/>
      </c>
      <c r="C1271" s="51" t="str">
        <v/>
      </c>
      <c r="D1271" s="51"/>
      <c r="E1271" s="51"/>
      <c r="F1271" s="51">
        <v>0</v>
      </c>
      <c r="G1271" s="32">
        <v>0</v>
      </c>
      <c r="H1271" s="32">
        <v>0</v>
      </c>
      <c r="I1271" s="32">
        <v>0</v>
      </c>
      <c r="J1271" s="32">
        <v>0</v>
      </c>
      <c r="L1271" s="51">
        <v>0</v>
      </c>
      <c r="M1271">
        <v>0</v>
      </c>
      <c r="N1271" s="51"/>
      <c r="O1271" s="51"/>
    </row>
    <row r="1272" spans="1:15" x14ac:dyDescent="0.5">
      <c r="A1272" s="64" t="str">
        <f>IF(ISBLANK(Census!C1043),(""),(INT(YEARFRAC(Census!C1043,'Request Form'!$E$11,1))))</f>
        <v/>
      </c>
      <c r="B1272" s="34" t="str">
        <f ca="1">IF(ISBLANK(Census!C1043),(""),(INT(YEARFRAC(Census!C1043,TODAY(),1))))</f>
        <v/>
      </c>
      <c r="C1272" s="51" t="str">
        <v/>
      </c>
      <c r="D1272" s="51"/>
      <c r="E1272" s="51"/>
      <c r="F1272" s="51">
        <v>0</v>
      </c>
      <c r="G1272" s="32">
        <v>0</v>
      </c>
      <c r="H1272" s="32">
        <v>0</v>
      </c>
      <c r="I1272" s="32">
        <v>0</v>
      </c>
      <c r="J1272" s="32">
        <v>0</v>
      </c>
      <c r="L1272" s="51">
        <v>0</v>
      </c>
      <c r="M1272">
        <v>0</v>
      </c>
      <c r="N1272" s="51"/>
      <c r="O1272" s="51"/>
    </row>
    <row r="1273" spans="1:15" x14ac:dyDescent="0.5">
      <c r="A1273" s="64" t="str">
        <f>IF(ISBLANK(Census!C1044),(""),(INT(YEARFRAC(Census!C1044,'Request Form'!$E$11,1))))</f>
        <v/>
      </c>
      <c r="B1273" s="34" t="str">
        <f ca="1">IF(ISBLANK(Census!C1044),(""),(INT(YEARFRAC(Census!C1044,TODAY(),1))))</f>
        <v/>
      </c>
      <c r="C1273" s="51" t="str">
        <v/>
      </c>
      <c r="D1273" s="51"/>
      <c r="E1273" s="51"/>
      <c r="F1273" s="51">
        <v>0</v>
      </c>
      <c r="G1273" s="32">
        <v>0</v>
      </c>
      <c r="H1273" s="32">
        <v>0</v>
      </c>
      <c r="I1273" s="32">
        <v>0</v>
      </c>
      <c r="J1273" s="32">
        <v>0</v>
      </c>
      <c r="L1273" s="51">
        <v>0</v>
      </c>
      <c r="M1273">
        <v>0</v>
      </c>
      <c r="N1273" s="51"/>
      <c r="O1273" s="51"/>
    </row>
    <row r="1274" spans="1:15" x14ac:dyDescent="0.5">
      <c r="A1274" s="64" t="str">
        <f>IF(ISBLANK(Census!C1045),(""),(INT(YEARFRAC(Census!C1045,'Request Form'!$E$11,1))))</f>
        <v/>
      </c>
      <c r="B1274" s="34" t="str">
        <f ca="1">IF(ISBLANK(Census!C1045),(""),(INT(YEARFRAC(Census!C1045,TODAY(),1))))</f>
        <v/>
      </c>
      <c r="C1274" s="51" t="str">
        <v/>
      </c>
      <c r="D1274" s="51"/>
      <c r="E1274" s="51"/>
      <c r="F1274" s="51">
        <v>0</v>
      </c>
      <c r="G1274" s="32">
        <v>0</v>
      </c>
      <c r="H1274" s="32">
        <v>0</v>
      </c>
      <c r="I1274" s="32">
        <v>0</v>
      </c>
      <c r="J1274" s="32">
        <v>0</v>
      </c>
      <c r="L1274" s="51">
        <v>0</v>
      </c>
      <c r="M1274">
        <v>0</v>
      </c>
      <c r="N1274" s="51"/>
      <c r="O1274" s="51"/>
    </row>
    <row r="1275" spans="1:15" x14ac:dyDescent="0.5">
      <c r="A1275" s="64" t="str">
        <f>IF(ISBLANK(Census!C1046),(""),(INT(YEARFRAC(Census!C1046,'Request Form'!$E$11,1))))</f>
        <v/>
      </c>
      <c r="B1275" s="34" t="str">
        <f ca="1">IF(ISBLANK(Census!C1046),(""),(INT(YEARFRAC(Census!C1046,TODAY(),1))))</f>
        <v/>
      </c>
      <c r="C1275" s="51" t="str">
        <v/>
      </c>
      <c r="D1275" s="51"/>
      <c r="E1275" s="51"/>
      <c r="F1275" s="51">
        <v>0</v>
      </c>
      <c r="G1275" s="32">
        <v>0</v>
      </c>
      <c r="H1275" s="32">
        <v>0</v>
      </c>
      <c r="I1275" s="32">
        <v>0</v>
      </c>
      <c r="J1275" s="32">
        <v>0</v>
      </c>
      <c r="L1275" s="51">
        <v>0</v>
      </c>
      <c r="M1275">
        <v>0</v>
      </c>
      <c r="N1275" s="51"/>
      <c r="O1275" s="51"/>
    </row>
    <row r="1276" spans="1:15" x14ac:dyDescent="0.5">
      <c r="A1276" s="64" t="str">
        <f>IF(ISBLANK(Census!C1047),(""),(INT(YEARFRAC(Census!C1047,'Request Form'!$E$11,1))))</f>
        <v/>
      </c>
      <c r="B1276" s="34" t="str">
        <f ca="1">IF(ISBLANK(Census!C1047),(""),(INT(YEARFRAC(Census!C1047,TODAY(),1))))</f>
        <v/>
      </c>
      <c r="C1276" s="51" t="str">
        <v/>
      </c>
      <c r="D1276" s="51"/>
      <c r="E1276" s="51"/>
      <c r="F1276" s="51">
        <v>0</v>
      </c>
      <c r="G1276" s="32">
        <v>0</v>
      </c>
      <c r="H1276" s="32">
        <v>0</v>
      </c>
      <c r="I1276" s="32">
        <v>0</v>
      </c>
      <c r="J1276" s="32">
        <v>0</v>
      </c>
      <c r="L1276" s="51">
        <v>0</v>
      </c>
      <c r="M1276">
        <v>0</v>
      </c>
      <c r="N1276" s="51"/>
      <c r="O1276" s="51"/>
    </row>
    <row r="1277" spans="1:15" x14ac:dyDescent="0.5">
      <c r="A1277" s="64" t="str">
        <f>IF(ISBLANK(Census!C1048),(""),(INT(YEARFRAC(Census!C1048,'Request Form'!$E$11,1))))</f>
        <v/>
      </c>
      <c r="B1277" s="34" t="str">
        <f ca="1">IF(ISBLANK(Census!C1048),(""),(INT(YEARFRAC(Census!C1048,TODAY(),1))))</f>
        <v/>
      </c>
      <c r="C1277" s="51" t="str">
        <v/>
      </c>
      <c r="D1277" s="51"/>
      <c r="E1277" s="51"/>
      <c r="F1277" s="51">
        <v>0</v>
      </c>
      <c r="G1277" s="32">
        <v>0</v>
      </c>
      <c r="H1277" s="32">
        <v>0</v>
      </c>
      <c r="I1277" s="32">
        <v>0</v>
      </c>
      <c r="J1277" s="32">
        <v>0</v>
      </c>
      <c r="L1277" s="51">
        <v>0</v>
      </c>
      <c r="M1277">
        <v>0</v>
      </c>
      <c r="N1277" s="51"/>
      <c r="O1277" s="51"/>
    </row>
    <row r="1278" spans="1:15" x14ac:dyDescent="0.5">
      <c r="A1278" s="64" t="str">
        <f>IF(ISBLANK(Census!C1049),(""),(INT(YEARFRAC(Census!C1049,'Request Form'!$E$11,1))))</f>
        <v/>
      </c>
      <c r="B1278" s="34" t="str">
        <f ca="1">IF(ISBLANK(Census!C1049),(""),(INT(YEARFRAC(Census!C1049,TODAY(),1))))</f>
        <v/>
      </c>
      <c r="C1278" s="51" t="str">
        <v/>
      </c>
      <c r="D1278" s="51"/>
      <c r="E1278" s="51"/>
      <c r="F1278" s="51">
        <v>0</v>
      </c>
      <c r="G1278" s="32">
        <v>0</v>
      </c>
      <c r="H1278" s="32">
        <v>0</v>
      </c>
      <c r="I1278" s="32">
        <v>0</v>
      </c>
      <c r="J1278" s="32">
        <v>0</v>
      </c>
      <c r="L1278" s="51">
        <v>0</v>
      </c>
      <c r="M1278">
        <v>0</v>
      </c>
      <c r="N1278" s="51"/>
      <c r="O1278" s="51"/>
    </row>
    <row r="1279" spans="1:15" x14ac:dyDescent="0.5">
      <c r="A1279" s="64" t="str">
        <f>IF(ISBLANK(Census!C1050),(""),(INT(YEARFRAC(Census!C1050,'Request Form'!$E$11,1))))</f>
        <v/>
      </c>
      <c r="B1279" s="34" t="str">
        <f ca="1">IF(ISBLANK(Census!C1050),(""),(INT(YEARFRAC(Census!C1050,TODAY(),1))))</f>
        <v/>
      </c>
      <c r="C1279" s="51" t="str">
        <v/>
      </c>
      <c r="D1279" s="51"/>
      <c r="E1279" s="51"/>
      <c r="F1279" s="51">
        <v>0</v>
      </c>
      <c r="G1279" s="32">
        <v>0</v>
      </c>
      <c r="H1279" s="32">
        <v>0</v>
      </c>
      <c r="I1279" s="32">
        <v>0</v>
      </c>
      <c r="J1279" s="32">
        <v>0</v>
      </c>
      <c r="L1279" s="51">
        <v>0</v>
      </c>
      <c r="M1279">
        <v>0</v>
      </c>
      <c r="N1279" s="51"/>
      <c r="O1279" s="51"/>
    </row>
    <row r="1280" spans="1:15" x14ac:dyDescent="0.5">
      <c r="A1280" s="64" t="str">
        <f>IF(ISBLANK(Census!C1051),(""),(INT(YEARFRAC(Census!C1051,'Request Form'!$E$11,1))))</f>
        <v/>
      </c>
      <c r="B1280" s="34" t="str">
        <f ca="1">IF(ISBLANK(Census!C1051),(""),(INT(YEARFRAC(Census!C1051,TODAY(),1))))</f>
        <v/>
      </c>
      <c r="C1280" s="51" t="str">
        <v/>
      </c>
      <c r="D1280" s="51"/>
      <c r="E1280" s="51"/>
      <c r="F1280" s="51">
        <v>0</v>
      </c>
      <c r="G1280" s="32">
        <v>0</v>
      </c>
      <c r="H1280" s="32">
        <v>0</v>
      </c>
      <c r="I1280" s="32">
        <v>0</v>
      </c>
      <c r="J1280" s="32">
        <v>0</v>
      </c>
      <c r="L1280" s="51">
        <v>0</v>
      </c>
      <c r="M1280">
        <v>0</v>
      </c>
      <c r="N1280" s="51"/>
      <c r="O1280" s="51"/>
    </row>
    <row r="1281" spans="1:15" x14ac:dyDescent="0.5">
      <c r="A1281" s="64" t="str">
        <f>IF(ISBLANK(Census!C1052),(""),(INT(YEARFRAC(Census!C1052,'Request Form'!$E$11,1))))</f>
        <v/>
      </c>
      <c r="B1281" s="34" t="str">
        <f ca="1">IF(ISBLANK(Census!C1052),(""),(INT(YEARFRAC(Census!C1052,TODAY(),1))))</f>
        <v/>
      </c>
      <c r="C1281" s="51" t="str">
        <v/>
      </c>
      <c r="D1281" s="51"/>
      <c r="E1281" s="51"/>
      <c r="F1281" s="51">
        <v>0</v>
      </c>
      <c r="G1281" s="32">
        <v>0</v>
      </c>
      <c r="H1281" s="32">
        <v>0</v>
      </c>
      <c r="I1281" s="32">
        <v>0</v>
      </c>
      <c r="J1281" s="32">
        <v>0</v>
      </c>
      <c r="L1281" s="51">
        <v>0</v>
      </c>
      <c r="M1281">
        <v>0</v>
      </c>
      <c r="N1281" s="51"/>
      <c r="O1281" s="51"/>
    </row>
    <row r="1282" spans="1:15" x14ac:dyDescent="0.5">
      <c r="A1282" s="64" t="str">
        <f>IF(ISBLANK(Census!C1053),(""),(INT(YEARFRAC(Census!C1053,'Request Form'!$E$11,1))))</f>
        <v/>
      </c>
      <c r="B1282" s="34" t="str">
        <f ca="1">IF(ISBLANK(Census!C1053),(""),(INT(YEARFRAC(Census!C1053,TODAY(),1))))</f>
        <v/>
      </c>
      <c r="C1282" s="51" t="str">
        <v/>
      </c>
      <c r="D1282" s="51"/>
      <c r="E1282" s="51"/>
      <c r="F1282" s="51">
        <v>0</v>
      </c>
      <c r="G1282" s="32">
        <v>0</v>
      </c>
      <c r="H1282" s="32">
        <v>0</v>
      </c>
      <c r="I1282" s="32">
        <v>0</v>
      </c>
      <c r="J1282" s="32">
        <v>0</v>
      </c>
      <c r="L1282" s="51">
        <v>0</v>
      </c>
      <c r="M1282">
        <v>0</v>
      </c>
      <c r="N1282" s="51"/>
      <c r="O1282" s="51"/>
    </row>
    <row r="1283" spans="1:15" x14ac:dyDescent="0.5">
      <c r="A1283" s="64" t="str">
        <f>IF(ISBLANK(Census!C1054),(""),(INT(YEARFRAC(Census!C1054,'Request Form'!$E$11,1))))</f>
        <v/>
      </c>
      <c r="B1283" s="34" t="str">
        <f ca="1">IF(ISBLANK(Census!C1054),(""),(INT(YEARFRAC(Census!C1054,TODAY(),1))))</f>
        <v/>
      </c>
      <c r="C1283" s="51" t="str">
        <v/>
      </c>
      <c r="D1283" s="51"/>
      <c r="E1283" s="51"/>
      <c r="F1283" s="51">
        <v>0</v>
      </c>
      <c r="G1283" s="32">
        <v>0</v>
      </c>
      <c r="H1283" s="32">
        <v>0</v>
      </c>
      <c r="I1283" s="32">
        <v>0</v>
      </c>
      <c r="J1283" s="32">
        <v>0</v>
      </c>
      <c r="L1283" s="51">
        <v>0</v>
      </c>
      <c r="M1283">
        <v>0</v>
      </c>
      <c r="N1283" s="51"/>
      <c r="O1283" s="51"/>
    </row>
    <row r="1284" spans="1:15" x14ac:dyDescent="0.5">
      <c r="A1284" s="64" t="str">
        <f>IF(ISBLANK(Census!C1055),(""),(INT(YEARFRAC(Census!C1055,'Request Form'!$E$11,1))))</f>
        <v/>
      </c>
      <c r="B1284" s="34" t="str">
        <f ca="1">IF(ISBLANK(Census!C1055),(""),(INT(YEARFRAC(Census!C1055,TODAY(),1))))</f>
        <v/>
      </c>
      <c r="C1284" s="51" t="str">
        <v/>
      </c>
      <c r="D1284" s="51"/>
      <c r="E1284" s="51"/>
      <c r="F1284" s="51">
        <v>0</v>
      </c>
      <c r="G1284" s="32">
        <v>0</v>
      </c>
      <c r="H1284" s="32">
        <v>0</v>
      </c>
      <c r="I1284" s="32">
        <v>0</v>
      </c>
      <c r="J1284" s="32">
        <v>0</v>
      </c>
      <c r="L1284" s="51">
        <v>0</v>
      </c>
      <c r="M1284">
        <v>0</v>
      </c>
      <c r="N1284" s="51"/>
      <c r="O1284" s="51"/>
    </row>
    <row r="1285" spans="1:15" x14ac:dyDescent="0.5">
      <c r="A1285" s="64" t="str">
        <f>IF(ISBLANK(Census!C1056),(""),(INT(YEARFRAC(Census!C1056,'Request Form'!$E$11,1))))</f>
        <v/>
      </c>
      <c r="B1285" s="34" t="str">
        <f ca="1">IF(ISBLANK(Census!C1056),(""),(INT(YEARFRAC(Census!C1056,TODAY(),1))))</f>
        <v/>
      </c>
      <c r="C1285" s="51" t="str">
        <v/>
      </c>
      <c r="D1285" s="51"/>
      <c r="E1285" s="51"/>
      <c r="F1285" s="51">
        <v>0</v>
      </c>
      <c r="G1285" s="32">
        <v>0</v>
      </c>
      <c r="H1285" s="32">
        <v>0</v>
      </c>
      <c r="I1285" s="32">
        <v>0</v>
      </c>
      <c r="J1285" s="32">
        <v>0</v>
      </c>
      <c r="L1285" s="51">
        <v>0</v>
      </c>
      <c r="M1285">
        <v>0</v>
      </c>
      <c r="N1285" s="51"/>
      <c r="O1285" s="51"/>
    </row>
    <row r="1286" spans="1:15" x14ac:dyDescent="0.5">
      <c r="A1286" s="64" t="str">
        <f>IF(ISBLANK(Census!C1057),(""),(INT(YEARFRAC(Census!C1057,'Request Form'!$E$11,1))))</f>
        <v/>
      </c>
      <c r="B1286" s="34" t="str">
        <f ca="1">IF(ISBLANK(Census!C1057),(""),(INT(YEARFRAC(Census!C1057,TODAY(),1))))</f>
        <v/>
      </c>
      <c r="C1286" s="51" t="str">
        <v/>
      </c>
      <c r="D1286" s="51"/>
      <c r="E1286" s="51"/>
      <c r="F1286" s="51">
        <v>0</v>
      </c>
      <c r="G1286" s="32">
        <v>0</v>
      </c>
      <c r="H1286" s="32">
        <v>0</v>
      </c>
      <c r="I1286" s="32">
        <v>0</v>
      </c>
      <c r="J1286" s="32">
        <v>0</v>
      </c>
      <c r="L1286" s="51">
        <v>0</v>
      </c>
      <c r="M1286">
        <v>0</v>
      </c>
      <c r="N1286" s="51"/>
      <c r="O1286" s="51"/>
    </row>
    <row r="1287" spans="1:15" x14ac:dyDescent="0.5">
      <c r="A1287" s="64" t="str">
        <f>IF(ISBLANK(Census!C1058),(""),(INT(YEARFRAC(Census!C1058,'Request Form'!$E$11,1))))</f>
        <v/>
      </c>
      <c r="B1287" s="34" t="str">
        <f ca="1">IF(ISBLANK(Census!C1058),(""),(INT(YEARFRAC(Census!C1058,TODAY(),1))))</f>
        <v/>
      </c>
      <c r="C1287" s="51" t="str">
        <v/>
      </c>
      <c r="D1287" s="51"/>
      <c r="E1287" s="51"/>
      <c r="F1287" s="51">
        <v>0</v>
      </c>
      <c r="G1287" s="32">
        <v>0</v>
      </c>
      <c r="H1287" s="32">
        <v>0</v>
      </c>
      <c r="I1287" s="32">
        <v>0</v>
      </c>
      <c r="J1287" s="32">
        <v>0</v>
      </c>
      <c r="L1287" s="51">
        <v>0</v>
      </c>
      <c r="M1287">
        <v>0</v>
      </c>
      <c r="N1287" s="51"/>
      <c r="O1287" s="51"/>
    </row>
    <row r="1288" spans="1:15" x14ac:dyDescent="0.5">
      <c r="A1288" s="64" t="str">
        <f>IF(ISBLANK(Census!C1059),(""),(INT(YEARFRAC(Census!C1059,'Request Form'!$E$11,1))))</f>
        <v/>
      </c>
      <c r="B1288" s="34" t="str">
        <f ca="1">IF(ISBLANK(Census!C1059),(""),(INT(YEARFRAC(Census!C1059,TODAY(),1))))</f>
        <v/>
      </c>
      <c r="C1288" s="51" t="str">
        <v/>
      </c>
      <c r="D1288" s="51"/>
      <c r="E1288" s="51"/>
      <c r="F1288" s="51">
        <v>0</v>
      </c>
      <c r="G1288" s="32">
        <v>0</v>
      </c>
      <c r="H1288" s="32">
        <v>0</v>
      </c>
      <c r="I1288" s="32">
        <v>0</v>
      </c>
      <c r="J1288" s="32">
        <v>0</v>
      </c>
      <c r="L1288" s="51">
        <v>0</v>
      </c>
      <c r="M1288">
        <v>0</v>
      </c>
      <c r="N1288" s="51"/>
      <c r="O1288" s="51"/>
    </row>
    <row r="1289" spans="1:15" x14ac:dyDescent="0.5">
      <c r="A1289" s="64" t="str">
        <f>IF(ISBLANK(Census!C1060),(""),(INT(YEARFRAC(Census!C1060,'Request Form'!$E$11,1))))</f>
        <v/>
      </c>
      <c r="B1289" s="34" t="str">
        <f ca="1">IF(ISBLANK(Census!C1060),(""),(INT(YEARFRAC(Census!C1060,TODAY(),1))))</f>
        <v/>
      </c>
      <c r="C1289" s="51" t="str">
        <v/>
      </c>
      <c r="D1289" s="51"/>
      <c r="E1289" s="51"/>
      <c r="F1289" s="51">
        <v>0</v>
      </c>
      <c r="G1289" s="32">
        <v>0</v>
      </c>
      <c r="H1289" s="32">
        <v>0</v>
      </c>
      <c r="I1289" s="32">
        <v>0</v>
      </c>
      <c r="J1289" s="32">
        <v>0</v>
      </c>
      <c r="L1289" s="51">
        <v>0</v>
      </c>
      <c r="M1289">
        <v>0</v>
      </c>
      <c r="N1289" s="51"/>
      <c r="O1289" s="51"/>
    </row>
    <row r="1290" spans="1:15" x14ac:dyDescent="0.5">
      <c r="A1290" s="64" t="str">
        <f>IF(ISBLANK(Census!C1061),(""),(INT(YEARFRAC(Census!C1061,'Request Form'!$E$11,1))))</f>
        <v/>
      </c>
      <c r="B1290" s="34" t="str">
        <f ca="1">IF(ISBLANK(Census!C1061),(""),(INT(YEARFRAC(Census!C1061,TODAY(),1))))</f>
        <v/>
      </c>
      <c r="C1290" s="51" t="str">
        <v/>
      </c>
      <c r="D1290" s="51"/>
      <c r="E1290" s="51"/>
      <c r="F1290" s="51">
        <v>0</v>
      </c>
      <c r="G1290" s="32">
        <v>0</v>
      </c>
      <c r="H1290" s="32">
        <v>0</v>
      </c>
      <c r="I1290" s="32">
        <v>0</v>
      </c>
      <c r="J1290" s="32">
        <v>0</v>
      </c>
      <c r="L1290" s="51">
        <v>0</v>
      </c>
      <c r="M1290">
        <v>0</v>
      </c>
      <c r="N1290" s="51"/>
      <c r="O1290" s="51"/>
    </row>
    <row r="1291" spans="1:15" x14ac:dyDescent="0.5">
      <c r="A1291" s="64" t="str">
        <f>IF(ISBLANK(Census!C1062),(""),(INT(YEARFRAC(Census!C1062,'Request Form'!$E$11,1))))</f>
        <v/>
      </c>
      <c r="B1291" s="34" t="str">
        <f ca="1">IF(ISBLANK(Census!C1062),(""),(INT(YEARFRAC(Census!C1062,TODAY(),1))))</f>
        <v/>
      </c>
      <c r="C1291" s="51" t="str">
        <v/>
      </c>
      <c r="D1291" s="51"/>
      <c r="E1291" s="51"/>
      <c r="F1291" s="51">
        <v>0</v>
      </c>
      <c r="G1291" s="32">
        <v>0</v>
      </c>
      <c r="H1291" s="32">
        <v>0</v>
      </c>
      <c r="I1291" s="32">
        <v>0</v>
      </c>
      <c r="J1291" s="32">
        <v>0</v>
      </c>
      <c r="L1291" s="51">
        <v>0</v>
      </c>
      <c r="M1291">
        <v>0</v>
      </c>
      <c r="N1291" s="51"/>
      <c r="O1291" s="51"/>
    </row>
    <row r="1292" spans="1:15" x14ac:dyDescent="0.5">
      <c r="A1292" s="64" t="str">
        <f>IF(ISBLANK(Census!C1063),(""),(INT(YEARFRAC(Census!C1063,'Request Form'!$E$11,1))))</f>
        <v/>
      </c>
      <c r="B1292" s="34" t="str">
        <f ca="1">IF(ISBLANK(Census!C1063),(""),(INT(YEARFRAC(Census!C1063,TODAY(),1))))</f>
        <v/>
      </c>
      <c r="C1292" s="51" t="str">
        <v/>
      </c>
      <c r="D1292" s="51"/>
      <c r="E1292" s="51"/>
      <c r="F1292" s="51">
        <v>0</v>
      </c>
      <c r="G1292" s="32">
        <v>0</v>
      </c>
      <c r="H1292" s="32">
        <v>0</v>
      </c>
      <c r="I1292" s="32">
        <v>0</v>
      </c>
      <c r="J1292" s="32">
        <v>0</v>
      </c>
      <c r="L1292" s="51">
        <v>0</v>
      </c>
      <c r="M1292">
        <v>0</v>
      </c>
      <c r="N1292" s="51"/>
      <c r="O1292" s="51"/>
    </row>
    <row r="1293" spans="1:15" x14ac:dyDescent="0.5">
      <c r="A1293" s="64" t="str">
        <f>IF(ISBLANK(Census!C1064),(""),(INT(YEARFRAC(Census!C1064,'Request Form'!$E$11,1))))</f>
        <v/>
      </c>
      <c r="B1293" s="34" t="str">
        <f ca="1">IF(ISBLANK(Census!C1064),(""),(INT(YEARFRAC(Census!C1064,TODAY(),1))))</f>
        <v/>
      </c>
      <c r="C1293" s="51" t="str">
        <v/>
      </c>
      <c r="D1293" s="51"/>
      <c r="E1293" s="51"/>
      <c r="F1293" s="51">
        <v>0</v>
      </c>
      <c r="G1293" s="32">
        <v>0</v>
      </c>
      <c r="H1293" s="32">
        <v>0</v>
      </c>
      <c r="I1293" s="32">
        <v>0</v>
      </c>
      <c r="J1293" s="32">
        <v>0</v>
      </c>
      <c r="L1293" s="51">
        <v>0</v>
      </c>
      <c r="M1293">
        <v>0</v>
      </c>
      <c r="N1293" s="51"/>
      <c r="O1293" s="51"/>
    </row>
    <row r="1294" spans="1:15" x14ac:dyDescent="0.5">
      <c r="A1294" s="64" t="str">
        <f>IF(ISBLANK(Census!C1065),(""),(INT(YEARFRAC(Census!C1065,'Request Form'!$E$11,1))))</f>
        <v/>
      </c>
      <c r="B1294" s="34" t="str">
        <f ca="1">IF(ISBLANK(Census!C1065),(""),(INT(YEARFRAC(Census!C1065,TODAY(),1))))</f>
        <v/>
      </c>
      <c r="C1294" s="51" t="str">
        <v/>
      </c>
      <c r="D1294" s="51"/>
      <c r="E1294" s="51"/>
      <c r="F1294" s="51">
        <v>0</v>
      </c>
      <c r="G1294" s="32">
        <v>0</v>
      </c>
      <c r="H1294" s="32">
        <v>0</v>
      </c>
      <c r="I1294" s="32">
        <v>0</v>
      </c>
      <c r="J1294" s="32">
        <v>0</v>
      </c>
      <c r="L1294" s="51">
        <v>0</v>
      </c>
      <c r="M1294">
        <v>0</v>
      </c>
      <c r="N1294" s="51"/>
      <c r="O1294" s="51"/>
    </row>
    <row r="1295" spans="1:15" x14ac:dyDescent="0.5">
      <c r="A1295" s="64" t="str">
        <f>IF(ISBLANK(Census!C1066),(""),(INT(YEARFRAC(Census!C1066,'Request Form'!$E$11,1))))</f>
        <v/>
      </c>
      <c r="B1295" s="34" t="str">
        <f ca="1">IF(ISBLANK(Census!C1066),(""),(INT(YEARFRAC(Census!C1066,TODAY(),1))))</f>
        <v/>
      </c>
      <c r="C1295" s="51" t="str">
        <v/>
      </c>
      <c r="D1295" s="51"/>
      <c r="E1295" s="51"/>
      <c r="F1295" s="51">
        <v>0</v>
      </c>
      <c r="G1295" s="32">
        <v>0</v>
      </c>
      <c r="H1295" s="32">
        <v>0</v>
      </c>
      <c r="I1295" s="32">
        <v>0</v>
      </c>
      <c r="J1295" s="32">
        <v>0</v>
      </c>
      <c r="L1295" s="51">
        <v>0</v>
      </c>
      <c r="M1295">
        <v>0</v>
      </c>
      <c r="N1295" s="51"/>
      <c r="O1295" s="51"/>
    </row>
    <row r="1296" spans="1:15" x14ac:dyDescent="0.5">
      <c r="A1296" s="64" t="str">
        <f>IF(ISBLANK(Census!C1067),(""),(INT(YEARFRAC(Census!C1067,'Request Form'!$E$11,1))))</f>
        <v/>
      </c>
      <c r="B1296" s="34" t="str">
        <f ca="1">IF(ISBLANK(Census!C1067),(""),(INT(YEARFRAC(Census!C1067,TODAY(),1))))</f>
        <v/>
      </c>
      <c r="C1296" s="51" t="str">
        <v/>
      </c>
      <c r="D1296" s="51"/>
      <c r="E1296" s="51"/>
      <c r="F1296" s="51">
        <v>0</v>
      </c>
      <c r="G1296" s="32">
        <v>0</v>
      </c>
      <c r="H1296" s="32">
        <v>0</v>
      </c>
      <c r="I1296" s="32">
        <v>0</v>
      </c>
      <c r="J1296" s="32">
        <v>0</v>
      </c>
      <c r="L1296" s="51">
        <v>0</v>
      </c>
      <c r="M1296">
        <v>0</v>
      </c>
      <c r="N1296" s="51"/>
      <c r="O1296" s="51"/>
    </row>
    <row r="1297" spans="1:15" x14ac:dyDescent="0.5">
      <c r="A1297" s="64" t="str">
        <f>IF(ISBLANK(Census!C1068),(""),(INT(YEARFRAC(Census!C1068,'Request Form'!$E$11,1))))</f>
        <v/>
      </c>
      <c r="B1297" s="34" t="str">
        <f ca="1">IF(ISBLANK(Census!C1068),(""),(INT(YEARFRAC(Census!C1068,TODAY(),1))))</f>
        <v/>
      </c>
      <c r="C1297" s="51" t="str">
        <v/>
      </c>
      <c r="D1297" s="51"/>
      <c r="E1297" s="51"/>
      <c r="F1297" s="51">
        <v>0</v>
      </c>
      <c r="G1297" s="32">
        <v>0</v>
      </c>
      <c r="H1297" s="32">
        <v>0</v>
      </c>
      <c r="I1297" s="32">
        <v>0</v>
      </c>
      <c r="J1297" s="32">
        <v>0</v>
      </c>
      <c r="L1297" s="51">
        <v>0</v>
      </c>
      <c r="M1297">
        <v>0</v>
      </c>
      <c r="N1297" s="51"/>
      <c r="O1297" s="51"/>
    </row>
    <row r="1298" spans="1:15" x14ac:dyDescent="0.5">
      <c r="A1298" s="64" t="str">
        <f>IF(ISBLANK(Census!C1069),(""),(INT(YEARFRAC(Census!C1069,'Request Form'!$E$11,1))))</f>
        <v/>
      </c>
      <c r="B1298" s="34" t="str">
        <f ca="1">IF(ISBLANK(Census!C1069),(""),(INT(YEARFRAC(Census!C1069,TODAY(),1))))</f>
        <v/>
      </c>
      <c r="C1298" s="51" t="str">
        <v/>
      </c>
      <c r="D1298" s="51"/>
      <c r="E1298" s="51"/>
      <c r="F1298" s="51">
        <v>0</v>
      </c>
      <c r="G1298" s="32">
        <v>0</v>
      </c>
      <c r="H1298" s="32">
        <v>0</v>
      </c>
      <c r="I1298" s="32">
        <v>0</v>
      </c>
      <c r="J1298" s="32">
        <v>0</v>
      </c>
      <c r="L1298" s="51">
        <v>0</v>
      </c>
      <c r="M1298">
        <v>0</v>
      </c>
      <c r="N1298" s="51"/>
      <c r="O1298" s="51"/>
    </row>
    <row r="1299" spans="1:15" x14ac:dyDescent="0.5">
      <c r="A1299" s="64" t="str">
        <f>IF(ISBLANK(Census!C1070),(""),(INT(YEARFRAC(Census!C1070,'Request Form'!$E$11,1))))</f>
        <v/>
      </c>
      <c r="B1299" s="34" t="str">
        <f ca="1">IF(ISBLANK(Census!C1070),(""),(INT(YEARFRAC(Census!C1070,TODAY(),1))))</f>
        <v/>
      </c>
      <c r="C1299" s="51" t="str">
        <v/>
      </c>
      <c r="D1299" s="51"/>
      <c r="E1299" s="51"/>
      <c r="F1299" s="51">
        <v>0</v>
      </c>
      <c r="G1299" s="32">
        <v>0</v>
      </c>
      <c r="H1299" s="32">
        <v>0</v>
      </c>
      <c r="I1299" s="32">
        <v>0</v>
      </c>
      <c r="J1299" s="32">
        <v>0</v>
      </c>
      <c r="L1299" s="51">
        <v>0</v>
      </c>
      <c r="M1299">
        <v>0</v>
      </c>
      <c r="N1299" s="51"/>
      <c r="O1299" s="51"/>
    </row>
    <row r="1300" spans="1:15" x14ac:dyDescent="0.5">
      <c r="A1300" s="64" t="str">
        <f>IF(ISBLANK(Census!C1071),(""),(INT(YEARFRAC(Census!C1071,'Request Form'!$E$11,1))))</f>
        <v/>
      </c>
      <c r="B1300" s="34" t="str">
        <f ca="1">IF(ISBLANK(Census!C1071),(""),(INT(YEARFRAC(Census!C1071,TODAY(),1))))</f>
        <v/>
      </c>
      <c r="C1300" s="51" t="str">
        <v/>
      </c>
      <c r="D1300" s="51"/>
      <c r="E1300" s="51"/>
      <c r="F1300" s="51">
        <v>0</v>
      </c>
      <c r="G1300" s="32">
        <v>0</v>
      </c>
      <c r="H1300" s="32">
        <v>0</v>
      </c>
      <c r="I1300" s="32">
        <v>0</v>
      </c>
      <c r="J1300" s="32">
        <v>0</v>
      </c>
      <c r="L1300" s="51">
        <v>0</v>
      </c>
      <c r="M1300">
        <v>0</v>
      </c>
      <c r="N1300" s="51"/>
      <c r="O1300" s="51"/>
    </row>
    <row r="1301" spans="1:15" x14ac:dyDescent="0.5">
      <c r="A1301" s="64" t="str">
        <f>IF(ISBLANK(Census!C1072),(""),(INT(YEARFRAC(Census!C1072,'Request Form'!$E$11,1))))</f>
        <v/>
      </c>
      <c r="B1301" s="34" t="str">
        <f ca="1">IF(ISBLANK(Census!C1072),(""),(INT(YEARFRAC(Census!C1072,TODAY(),1))))</f>
        <v/>
      </c>
      <c r="C1301" s="51" t="str">
        <v/>
      </c>
      <c r="D1301" s="51"/>
      <c r="E1301" s="51"/>
      <c r="F1301" s="51">
        <v>0</v>
      </c>
      <c r="G1301" s="32">
        <v>0</v>
      </c>
      <c r="H1301" s="32">
        <v>0</v>
      </c>
      <c r="I1301" s="32">
        <v>0</v>
      </c>
      <c r="J1301" s="32">
        <v>0</v>
      </c>
      <c r="L1301" s="51">
        <v>0</v>
      </c>
      <c r="M1301">
        <v>0</v>
      </c>
      <c r="N1301" s="51"/>
      <c r="O1301" s="51"/>
    </row>
    <row r="1302" spans="1:15" x14ac:dyDescent="0.5">
      <c r="A1302" s="64" t="str">
        <f>IF(ISBLANK(Census!C1073),(""),(INT(YEARFRAC(Census!C1073,'Request Form'!$E$11,1))))</f>
        <v/>
      </c>
      <c r="B1302" s="34" t="str">
        <f ca="1">IF(ISBLANK(Census!C1073),(""),(INT(YEARFRAC(Census!C1073,TODAY(),1))))</f>
        <v/>
      </c>
      <c r="C1302" s="51" t="str">
        <v/>
      </c>
      <c r="D1302" s="51"/>
      <c r="E1302" s="51"/>
      <c r="F1302" s="51">
        <v>0</v>
      </c>
      <c r="G1302" s="32">
        <v>0</v>
      </c>
      <c r="H1302" s="32">
        <v>0</v>
      </c>
      <c r="I1302" s="32">
        <v>0</v>
      </c>
      <c r="J1302" s="32">
        <v>0</v>
      </c>
      <c r="L1302" s="51">
        <v>0</v>
      </c>
      <c r="M1302">
        <v>0</v>
      </c>
      <c r="N1302" s="51"/>
      <c r="O1302" s="51"/>
    </row>
    <row r="1303" spans="1:15" x14ac:dyDescent="0.5">
      <c r="A1303" s="64" t="str">
        <f>IF(ISBLANK(Census!C1074),(""),(INT(YEARFRAC(Census!C1074,'Request Form'!$E$11,1))))</f>
        <v/>
      </c>
      <c r="B1303" s="34" t="str">
        <f ca="1">IF(ISBLANK(Census!C1074),(""),(INT(YEARFRAC(Census!C1074,TODAY(),1))))</f>
        <v/>
      </c>
      <c r="C1303" s="51" t="str">
        <v/>
      </c>
      <c r="D1303" s="51"/>
      <c r="E1303" s="51"/>
      <c r="F1303" s="51">
        <v>0</v>
      </c>
      <c r="G1303" s="32">
        <v>0</v>
      </c>
      <c r="H1303" s="32">
        <v>0</v>
      </c>
      <c r="I1303" s="32">
        <v>0</v>
      </c>
      <c r="J1303" s="32">
        <v>0</v>
      </c>
      <c r="L1303" s="51">
        <v>0</v>
      </c>
      <c r="M1303">
        <v>0</v>
      </c>
      <c r="N1303" s="51"/>
      <c r="O1303" s="51"/>
    </row>
    <row r="1304" spans="1:15" x14ac:dyDescent="0.5">
      <c r="A1304" s="64" t="str">
        <f>IF(ISBLANK(Census!C1075),(""),(INT(YEARFRAC(Census!C1075,'Request Form'!$E$11,1))))</f>
        <v/>
      </c>
      <c r="B1304" s="34" t="str">
        <f ca="1">IF(ISBLANK(Census!C1075),(""),(INT(YEARFRAC(Census!C1075,TODAY(),1))))</f>
        <v/>
      </c>
      <c r="C1304" s="51" t="str">
        <v/>
      </c>
      <c r="D1304" s="51"/>
      <c r="E1304" s="51"/>
      <c r="F1304" s="51">
        <v>0</v>
      </c>
      <c r="G1304" s="32">
        <v>0</v>
      </c>
      <c r="H1304" s="32">
        <v>0</v>
      </c>
      <c r="I1304" s="32">
        <v>0</v>
      </c>
      <c r="J1304" s="32">
        <v>0</v>
      </c>
      <c r="L1304" s="51">
        <v>0</v>
      </c>
      <c r="M1304">
        <v>0</v>
      </c>
      <c r="N1304" s="51"/>
      <c r="O1304" s="51"/>
    </row>
    <row r="1305" spans="1:15" x14ac:dyDescent="0.5">
      <c r="A1305" s="64" t="str">
        <f>IF(ISBLANK(Census!C1076),(""),(INT(YEARFRAC(Census!C1076,'Request Form'!$E$11,1))))</f>
        <v/>
      </c>
      <c r="B1305" s="34" t="str">
        <f ca="1">IF(ISBLANK(Census!C1076),(""),(INT(YEARFRAC(Census!C1076,TODAY(),1))))</f>
        <v/>
      </c>
      <c r="C1305" s="51" t="str">
        <v/>
      </c>
      <c r="D1305" s="51"/>
      <c r="E1305" s="51"/>
      <c r="F1305" s="51">
        <v>0</v>
      </c>
      <c r="G1305" s="32">
        <v>0</v>
      </c>
      <c r="H1305" s="32">
        <v>0</v>
      </c>
      <c r="I1305" s="32">
        <v>0</v>
      </c>
      <c r="J1305" s="32">
        <v>0</v>
      </c>
      <c r="L1305" s="51">
        <v>0</v>
      </c>
      <c r="M1305">
        <v>0</v>
      </c>
      <c r="N1305" s="51"/>
      <c r="O1305" s="51"/>
    </row>
    <row r="1306" spans="1:15" x14ac:dyDescent="0.5">
      <c r="A1306" s="64" t="str">
        <f>IF(ISBLANK(Census!C1077),(""),(INT(YEARFRAC(Census!C1077,'Request Form'!$E$11,1))))</f>
        <v/>
      </c>
      <c r="B1306" s="34" t="str">
        <f ca="1">IF(ISBLANK(Census!C1077),(""),(INT(YEARFRAC(Census!C1077,TODAY(),1))))</f>
        <v/>
      </c>
      <c r="C1306" s="51" t="str">
        <v/>
      </c>
      <c r="D1306" s="51"/>
      <c r="E1306" s="51"/>
      <c r="F1306" s="51">
        <v>0</v>
      </c>
      <c r="G1306" s="32">
        <v>0</v>
      </c>
      <c r="H1306" s="32">
        <v>0</v>
      </c>
      <c r="I1306" s="32">
        <v>0</v>
      </c>
      <c r="J1306" s="32">
        <v>0</v>
      </c>
      <c r="L1306" s="51">
        <v>0</v>
      </c>
      <c r="M1306">
        <v>0</v>
      </c>
      <c r="N1306" s="51"/>
      <c r="O1306" s="51"/>
    </row>
    <row r="1307" spans="1:15" x14ac:dyDescent="0.5">
      <c r="A1307" s="64" t="str">
        <f>IF(ISBLANK(Census!C1078),(""),(INT(YEARFRAC(Census!C1078,'Request Form'!$E$11,1))))</f>
        <v/>
      </c>
      <c r="B1307" s="34" t="str">
        <f ca="1">IF(ISBLANK(Census!C1078),(""),(INT(YEARFRAC(Census!C1078,TODAY(),1))))</f>
        <v/>
      </c>
      <c r="C1307" s="51" t="str">
        <v/>
      </c>
      <c r="D1307" s="51"/>
      <c r="E1307" s="51"/>
      <c r="F1307" s="51">
        <v>0</v>
      </c>
      <c r="G1307" s="32">
        <v>0</v>
      </c>
      <c r="H1307" s="32">
        <v>0</v>
      </c>
      <c r="I1307" s="32">
        <v>0</v>
      </c>
      <c r="J1307" s="32">
        <v>0</v>
      </c>
      <c r="L1307" s="51">
        <v>0</v>
      </c>
      <c r="M1307">
        <v>0</v>
      </c>
      <c r="N1307" s="51"/>
      <c r="O1307" s="51"/>
    </row>
    <row r="1308" spans="1:15" x14ac:dyDescent="0.5">
      <c r="A1308" s="64" t="str">
        <f>IF(ISBLANK(Census!C1079),(""),(INT(YEARFRAC(Census!C1079,'Request Form'!$E$11,1))))</f>
        <v/>
      </c>
      <c r="B1308" s="34" t="str">
        <f ca="1">IF(ISBLANK(Census!C1079),(""),(INT(YEARFRAC(Census!C1079,TODAY(),1))))</f>
        <v/>
      </c>
      <c r="C1308" s="51" t="str">
        <v/>
      </c>
      <c r="D1308" s="51"/>
      <c r="E1308" s="51"/>
      <c r="F1308" s="51">
        <v>0</v>
      </c>
      <c r="G1308" s="32">
        <v>0</v>
      </c>
      <c r="H1308" s="32">
        <v>0</v>
      </c>
      <c r="I1308" s="32">
        <v>0</v>
      </c>
      <c r="J1308" s="32">
        <v>0</v>
      </c>
      <c r="L1308" s="51">
        <v>0</v>
      </c>
      <c r="M1308">
        <v>0</v>
      </c>
      <c r="N1308" s="51"/>
      <c r="O1308" s="51"/>
    </row>
    <row r="1309" spans="1:15" x14ac:dyDescent="0.5">
      <c r="A1309" s="64" t="str">
        <f>IF(ISBLANK(Census!C1080),(""),(INT(YEARFRAC(Census!C1080,'Request Form'!$E$11,1))))</f>
        <v/>
      </c>
      <c r="B1309" s="34" t="str">
        <f ca="1">IF(ISBLANK(Census!C1080),(""),(INT(YEARFRAC(Census!C1080,TODAY(),1))))</f>
        <v/>
      </c>
      <c r="C1309" s="51" t="str">
        <v/>
      </c>
      <c r="D1309" s="51"/>
      <c r="E1309" s="51"/>
      <c r="F1309" s="51">
        <v>0</v>
      </c>
      <c r="G1309" s="32">
        <v>0</v>
      </c>
      <c r="H1309" s="32">
        <v>0</v>
      </c>
      <c r="I1309" s="32">
        <v>0</v>
      </c>
      <c r="J1309" s="32">
        <v>0</v>
      </c>
      <c r="L1309" s="51">
        <v>0</v>
      </c>
      <c r="M1309">
        <v>0</v>
      </c>
      <c r="N1309" s="51"/>
      <c r="O1309" s="51"/>
    </row>
    <row r="1310" spans="1:15" x14ac:dyDescent="0.5">
      <c r="A1310" s="64" t="str">
        <f>IF(ISBLANK(Census!C1081),(""),(INT(YEARFRAC(Census!C1081,'Request Form'!$E$11,1))))</f>
        <v/>
      </c>
      <c r="B1310" s="34" t="str">
        <f ca="1">IF(ISBLANK(Census!C1081),(""),(INT(YEARFRAC(Census!C1081,TODAY(),1))))</f>
        <v/>
      </c>
      <c r="C1310" s="51" t="str">
        <v/>
      </c>
      <c r="D1310" s="51"/>
      <c r="E1310" s="51"/>
      <c r="F1310" s="51">
        <v>0</v>
      </c>
      <c r="G1310" s="32">
        <v>0</v>
      </c>
      <c r="H1310" s="32">
        <v>0</v>
      </c>
      <c r="I1310" s="32">
        <v>0</v>
      </c>
      <c r="J1310" s="32">
        <v>0</v>
      </c>
      <c r="L1310" s="51">
        <v>0</v>
      </c>
      <c r="M1310">
        <v>0</v>
      </c>
      <c r="N1310" s="51"/>
      <c r="O1310" s="51"/>
    </row>
    <row r="1311" spans="1:15" x14ac:dyDescent="0.5">
      <c r="A1311" s="64" t="str">
        <f>IF(ISBLANK(Census!C1082),(""),(INT(YEARFRAC(Census!C1082,'Request Form'!$E$11,1))))</f>
        <v/>
      </c>
      <c r="B1311" s="34" t="str">
        <f ca="1">IF(ISBLANK(Census!C1082),(""),(INT(YEARFRAC(Census!C1082,TODAY(),1))))</f>
        <v/>
      </c>
      <c r="C1311" s="51" t="str">
        <v/>
      </c>
      <c r="D1311" s="51"/>
      <c r="E1311" s="51"/>
      <c r="F1311" s="51">
        <v>0</v>
      </c>
      <c r="G1311" s="32">
        <v>0</v>
      </c>
      <c r="H1311" s="32">
        <v>0</v>
      </c>
      <c r="I1311" s="32">
        <v>0</v>
      </c>
      <c r="J1311" s="32">
        <v>0</v>
      </c>
      <c r="L1311" s="51">
        <v>0</v>
      </c>
      <c r="M1311">
        <v>0</v>
      </c>
      <c r="N1311" s="51"/>
      <c r="O1311" s="51"/>
    </row>
    <row r="1312" spans="1:15" x14ac:dyDescent="0.5">
      <c r="A1312" s="64" t="str">
        <f>IF(ISBLANK(Census!C1083),(""),(INT(YEARFRAC(Census!C1083,'Request Form'!$E$11,1))))</f>
        <v/>
      </c>
      <c r="B1312" s="34" t="str">
        <f ca="1">IF(ISBLANK(Census!C1083),(""),(INT(YEARFRAC(Census!C1083,TODAY(),1))))</f>
        <v/>
      </c>
      <c r="C1312" s="51" t="str">
        <v/>
      </c>
      <c r="D1312" s="51"/>
      <c r="E1312" s="51"/>
      <c r="F1312" s="51">
        <v>0</v>
      </c>
      <c r="G1312" s="32">
        <v>0</v>
      </c>
      <c r="H1312" s="32">
        <v>0</v>
      </c>
      <c r="I1312" s="32">
        <v>0</v>
      </c>
      <c r="J1312" s="32">
        <v>0</v>
      </c>
      <c r="L1312" s="51">
        <v>0</v>
      </c>
      <c r="M1312">
        <v>0</v>
      </c>
      <c r="N1312" s="51"/>
      <c r="O1312" s="51"/>
    </row>
    <row r="1313" spans="1:15" x14ac:dyDescent="0.5">
      <c r="A1313" s="64" t="str">
        <f>IF(ISBLANK(Census!C1084),(""),(INT(YEARFRAC(Census!C1084,'Request Form'!$E$11,1))))</f>
        <v/>
      </c>
      <c r="B1313" s="34" t="str">
        <f ca="1">IF(ISBLANK(Census!C1084),(""),(INT(YEARFRAC(Census!C1084,TODAY(),1))))</f>
        <v/>
      </c>
      <c r="C1313" s="51" t="str">
        <v/>
      </c>
      <c r="D1313" s="51"/>
      <c r="E1313" s="51"/>
      <c r="F1313" s="51">
        <v>0</v>
      </c>
      <c r="G1313" s="32">
        <v>0</v>
      </c>
      <c r="H1313" s="32">
        <v>0</v>
      </c>
      <c r="I1313" s="32">
        <v>0</v>
      </c>
      <c r="J1313" s="32">
        <v>0</v>
      </c>
      <c r="L1313" s="51">
        <v>0</v>
      </c>
      <c r="M1313">
        <v>0</v>
      </c>
      <c r="N1313" s="51"/>
      <c r="O1313" s="51"/>
    </row>
    <row r="1314" spans="1:15" x14ac:dyDescent="0.5">
      <c r="A1314" s="64" t="str">
        <f>IF(ISBLANK(Census!C1085),(""),(INT(YEARFRAC(Census!C1085,'Request Form'!$E$11,1))))</f>
        <v/>
      </c>
      <c r="B1314" s="34" t="str">
        <f ca="1">IF(ISBLANK(Census!C1085),(""),(INT(YEARFRAC(Census!C1085,TODAY(),1))))</f>
        <v/>
      </c>
      <c r="C1314" s="51" t="str">
        <v/>
      </c>
      <c r="D1314" s="51"/>
      <c r="E1314" s="51"/>
      <c r="F1314" s="51">
        <v>0</v>
      </c>
      <c r="G1314" s="32">
        <v>0</v>
      </c>
      <c r="H1314" s="32">
        <v>0</v>
      </c>
      <c r="I1314" s="32">
        <v>0</v>
      </c>
      <c r="J1314" s="32">
        <v>0</v>
      </c>
      <c r="L1314" s="51">
        <v>0</v>
      </c>
      <c r="M1314">
        <v>0</v>
      </c>
      <c r="N1314" s="51"/>
      <c r="O1314" s="51"/>
    </row>
    <row r="1315" spans="1:15" x14ac:dyDescent="0.5">
      <c r="A1315" s="64" t="str">
        <f>IF(ISBLANK(Census!C1086),(""),(INT(YEARFRAC(Census!C1086,'Request Form'!$E$11,1))))</f>
        <v/>
      </c>
      <c r="B1315" s="34" t="str">
        <f ca="1">IF(ISBLANK(Census!C1086),(""),(INT(YEARFRAC(Census!C1086,TODAY(),1))))</f>
        <v/>
      </c>
      <c r="C1315" s="51" t="str">
        <v/>
      </c>
      <c r="D1315" s="51"/>
      <c r="E1315" s="51"/>
      <c r="F1315" s="51">
        <v>0</v>
      </c>
      <c r="G1315" s="32">
        <v>0</v>
      </c>
      <c r="H1315" s="32">
        <v>0</v>
      </c>
      <c r="I1315" s="32">
        <v>0</v>
      </c>
      <c r="J1315" s="32">
        <v>0</v>
      </c>
      <c r="L1315" s="51">
        <v>0</v>
      </c>
      <c r="M1315">
        <v>0</v>
      </c>
      <c r="N1315" s="51"/>
      <c r="O1315" s="51"/>
    </row>
    <row r="1316" spans="1:15" x14ac:dyDescent="0.5">
      <c r="A1316" s="64" t="str">
        <f>IF(ISBLANK(Census!C1087),(""),(INT(YEARFRAC(Census!C1087,'Request Form'!$E$11,1))))</f>
        <v/>
      </c>
      <c r="B1316" s="34" t="str">
        <f ca="1">IF(ISBLANK(Census!C1087),(""),(INT(YEARFRAC(Census!C1087,TODAY(),1))))</f>
        <v/>
      </c>
      <c r="C1316" s="51" t="str">
        <v/>
      </c>
      <c r="D1316" s="51"/>
      <c r="E1316" s="51"/>
      <c r="F1316" s="51">
        <v>0</v>
      </c>
      <c r="G1316" s="32">
        <v>0</v>
      </c>
      <c r="H1316" s="32">
        <v>0</v>
      </c>
      <c r="I1316" s="32">
        <v>0</v>
      </c>
      <c r="J1316" s="32">
        <v>0</v>
      </c>
      <c r="L1316" s="51">
        <v>0</v>
      </c>
      <c r="M1316">
        <v>0</v>
      </c>
      <c r="N1316" s="51"/>
      <c r="O1316" s="51"/>
    </row>
    <row r="1317" spans="1:15" x14ac:dyDescent="0.5">
      <c r="A1317" s="64" t="str">
        <f>IF(ISBLANK(Census!C1088),(""),(INT(YEARFRAC(Census!C1088,'Request Form'!$E$11,1))))</f>
        <v/>
      </c>
      <c r="B1317" s="34" t="str">
        <f ca="1">IF(ISBLANK(Census!C1088),(""),(INT(YEARFRAC(Census!C1088,TODAY(),1))))</f>
        <v/>
      </c>
      <c r="C1317" s="51" t="str">
        <v/>
      </c>
      <c r="D1317" s="51"/>
      <c r="E1317" s="51"/>
      <c r="F1317" s="51">
        <v>0</v>
      </c>
      <c r="G1317" s="32">
        <v>0</v>
      </c>
      <c r="H1317" s="32">
        <v>0</v>
      </c>
      <c r="I1317" s="32">
        <v>0</v>
      </c>
      <c r="J1317" s="32">
        <v>0</v>
      </c>
      <c r="L1317" s="51">
        <v>0</v>
      </c>
      <c r="M1317">
        <v>0</v>
      </c>
      <c r="N1317" s="51"/>
      <c r="O1317" s="51"/>
    </row>
    <row r="1318" spans="1:15" x14ac:dyDescent="0.5">
      <c r="A1318" s="64" t="str">
        <f>IF(ISBLANK(Census!C1089),(""),(INT(YEARFRAC(Census!C1089,'Request Form'!$E$11,1))))</f>
        <v/>
      </c>
      <c r="B1318" s="34" t="str">
        <f ca="1">IF(ISBLANK(Census!C1089),(""),(INT(YEARFRAC(Census!C1089,TODAY(),1))))</f>
        <v/>
      </c>
      <c r="C1318" s="51" t="str">
        <v/>
      </c>
      <c r="D1318" s="51"/>
      <c r="E1318" s="51"/>
      <c r="F1318" s="51">
        <v>0</v>
      </c>
      <c r="G1318" s="32">
        <v>0</v>
      </c>
      <c r="H1318" s="32">
        <v>0</v>
      </c>
      <c r="I1318" s="32">
        <v>0</v>
      </c>
      <c r="J1318" s="32">
        <v>0</v>
      </c>
      <c r="L1318" s="51">
        <v>0</v>
      </c>
      <c r="M1318">
        <v>0</v>
      </c>
      <c r="N1318" s="51"/>
      <c r="O1318" s="51"/>
    </row>
    <row r="1319" spans="1:15" x14ac:dyDescent="0.5">
      <c r="A1319" s="64" t="str">
        <f>IF(ISBLANK(Census!C1090),(""),(INT(YEARFRAC(Census!C1090,'Request Form'!$E$11,1))))</f>
        <v/>
      </c>
      <c r="B1319" s="34" t="str">
        <f ca="1">IF(ISBLANK(Census!C1090),(""),(INT(YEARFRAC(Census!C1090,TODAY(),1))))</f>
        <v/>
      </c>
      <c r="C1319" s="51" t="str">
        <v/>
      </c>
      <c r="D1319" s="51"/>
      <c r="E1319" s="51"/>
      <c r="F1319" s="51">
        <v>0</v>
      </c>
      <c r="G1319" s="32">
        <v>0</v>
      </c>
      <c r="H1319" s="32">
        <v>0</v>
      </c>
      <c r="I1319" s="32">
        <v>0</v>
      </c>
      <c r="J1319" s="32">
        <v>0</v>
      </c>
      <c r="L1319" s="51">
        <v>0</v>
      </c>
      <c r="M1319">
        <v>0</v>
      </c>
      <c r="N1319" s="51"/>
      <c r="O1319" s="51"/>
    </row>
    <row r="1320" spans="1:15" x14ac:dyDescent="0.5">
      <c r="A1320" s="64" t="str">
        <f>IF(ISBLANK(Census!C1091),(""),(INT(YEARFRAC(Census!C1091,'Request Form'!$E$11,1))))</f>
        <v/>
      </c>
      <c r="B1320" s="34" t="str">
        <f ca="1">IF(ISBLANK(Census!C1091),(""),(INT(YEARFRAC(Census!C1091,TODAY(),1))))</f>
        <v/>
      </c>
      <c r="C1320" s="51" t="str">
        <v/>
      </c>
      <c r="D1320" s="51"/>
      <c r="E1320" s="51"/>
      <c r="F1320" s="51">
        <v>0</v>
      </c>
      <c r="G1320" s="32">
        <v>0</v>
      </c>
      <c r="H1320" s="32">
        <v>0</v>
      </c>
      <c r="I1320" s="32">
        <v>0</v>
      </c>
      <c r="J1320" s="32">
        <v>0</v>
      </c>
      <c r="L1320" s="51">
        <v>0</v>
      </c>
      <c r="M1320">
        <v>0</v>
      </c>
      <c r="N1320" s="51"/>
      <c r="O1320" s="51"/>
    </row>
    <row r="1321" spans="1:15" x14ac:dyDescent="0.5">
      <c r="A1321" s="64" t="str">
        <f>IF(ISBLANK(Census!C1092),(""),(INT(YEARFRAC(Census!C1092,'Request Form'!$E$11,1))))</f>
        <v/>
      </c>
      <c r="B1321" s="34" t="str">
        <f ca="1">IF(ISBLANK(Census!C1092),(""),(INT(YEARFRAC(Census!C1092,TODAY(),1))))</f>
        <v/>
      </c>
      <c r="C1321" s="51" t="str">
        <v/>
      </c>
      <c r="D1321" s="51"/>
      <c r="E1321" s="51"/>
      <c r="F1321" s="51">
        <v>0</v>
      </c>
      <c r="G1321" s="32">
        <v>0</v>
      </c>
      <c r="H1321" s="32">
        <v>0</v>
      </c>
      <c r="I1321" s="32">
        <v>0</v>
      </c>
      <c r="J1321" s="32">
        <v>0</v>
      </c>
      <c r="L1321" s="51">
        <v>0</v>
      </c>
      <c r="M1321">
        <v>0</v>
      </c>
      <c r="N1321" s="51"/>
      <c r="O1321" s="51"/>
    </row>
    <row r="1322" spans="1:15" x14ac:dyDescent="0.5">
      <c r="A1322" s="64" t="str">
        <f>IF(ISBLANK(Census!C1093),(""),(INT(YEARFRAC(Census!C1093,'Request Form'!$E$11,1))))</f>
        <v/>
      </c>
      <c r="B1322" s="34" t="str">
        <f ca="1">IF(ISBLANK(Census!C1093),(""),(INT(YEARFRAC(Census!C1093,TODAY(),1))))</f>
        <v/>
      </c>
      <c r="C1322" s="51" t="str">
        <v/>
      </c>
      <c r="D1322" s="51"/>
      <c r="E1322" s="51"/>
      <c r="F1322" s="51">
        <v>0</v>
      </c>
      <c r="G1322" s="32">
        <v>0</v>
      </c>
      <c r="H1322" s="32">
        <v>0</v>
      </c>
      <c r="I1322" s="32">
        <v>0</v>
      </c>
      <c r="J1322" s="32">
        <v>0</v>
      </c>
      <c r="L1322" s="51">
        <v>0</v>
      </c>
      <c r="M1322">
        <v>0</v>
      </c>
      <c r="N1322" s="51"/>
      <c r="O1322" s="51"/>
    </row>
    <row r="1323" spans="1:15" x14ac:dyDescent="0.5">
      <c r="A1323" s="64" t="str">
        <f>IF(ISBLANK(Census!C1094),(""),(INT(YEARFRAC(Census!C1094,'Request Form'!$E$11,1))))</f>
        <v/>
      </c>
      <c r="B1323" s="34" t="str">
        <f ca="1">IF(ISBLANK(Census!C1094),(""),(INT(YEARFRAC(Census!C1094,TODAY(),1))))</f>
        <v/>
      </c>
      <c r="C1323" s="51" t="str">
        <v/>
      </c>
      <c r="D1323" s="51"/>
      <c r="E1323" s="51"/>
      <c r="F1323" s="51">
        <v>0</v>
      </c>
      <c r="G1323" s="32">
        <v>0</v>
      </c>
      <c r="H1323" s="32">
        <v>0</v>
      </c>
      <c r="I1323" s="32">
        <v>0</v>
      </c>
      <c r="J1323" s="32">
        <v>0</v>
      </c>
      <c r="L1323" s="51">
        <v>0</v>
      </c>
      <c r="M1323">
        <v>0</v>
      </c>
      <c r="N1323" s="51"/>
      <c r="O1323" s="51"/>
    </row>
    <row r="1324" spans="1:15" x14ac:dyDescent="0.5">
      <c r="A1324" s="64" t="str">
        <f>IF(ISBLANK(Census!C1095),(""),(INT(YEARFRAC(Census!C1095,'Request Form'!$E$11,1))))</f>
        <v/>
      </c>
      <c r="B1324" s="34" t="str">
        <f ca="1">IF(ISBLANK(Census!C1095),(""),(INT(YEARFRAC(Census!C1095,TODAY(),1))))</f>
        <v/>
      </c>
      <c r="C1324" s="51" t="str">
        <v/>
      </c>
      <c r="D1324" s="51"/>
      <c r="E1324" s="51"/>
      <c r="F1324" s="51">
        <v>0</v>
      </c>
      <c r="G1324" s="32">
        <v>0</v>
      </c>
      <c r="H1324" s="32">
        <v>0</v>
      </c>
      <c r="I1324" s="32">
        <v>0</v>
      </c>
      <c r="J1324" s="32">
        <v>0</v>
      </c>
      <c r="L1324" s="51">
        <v>0</v>
      </c>
      <c r="M1324">
        <v>0</v>
      </c>
      <c r="N1324" s="51"/>
      <c r="O1324" s="51"/>
    </row>
    <row r="1325" spans="1:15" x14ac:dyDescent="0.5">
      <c r="A1325" s="64" t="str">
        <f>IF(ISBLANK(Census!C1096),(""),(INT(YEARFRAC(Census!C1096,'Request Form'!$E$11,1))))</f>
        <v/>
      </c>
      <c r="B1325" s="34" t="str">
        <f ca="1">IF(ISBLANK(Census!C1096),(""),(INT(YEARFRAC(Census!C1096,TODAY(),1))))</f>
        <v/>
      </c>
      <c r="C1325" s="51" t="str">
        <v/>
      </c>
      <c r="D1325" s="51"/>
      <c r="E1325" s="51"/>
      <c r="F1325" s="51">
        <v>0</v>
      </c>
      <c r="G1325" s="32">
        <v>0</v>
      </c>
      <c r="H1325" s="32">
        <v>0</v>
      </c>
      <c r="I1325" s="32">
        <v>0</v>
      </c>
      <c r="J1325" s="32">
        <v>0</v>
      </c>
      <c r="L1325" s="51">
        <v>0</v>
      </c>
      <c r="M1325">
        <v>0</v>
      </c>
      <c r="N1325" s="51"/>
      <c r="O1325" s="51"/>
    </row>
    <row r="1326" spans="1:15" x14ac:dyDescent="0.5">
      <c r="A1326" s="64" t="str">
        <f>IF(ISBLANK(Census!C1097),(""),(INT(YEARFRAC(Census!C1097,'Request Form'!$E$11,1))))</f>
        <v/>
      </c>
      <c r="B1326" s="34" t="str">
        <f ca="1">IF(ISBLANK(Census!C1097),(""),(INT(YEARFRAC(Census!C1097,TODAY(),1))))</f>
        <v/>
      </c>
      <c r="C1326" s="51" t="str">
        <v/>
      </c>
      <c r="D1326" s="51"/>
      <c r="E1326" s="51"/>
      <c r="F1326" s="51">
        <v>0</v>
      </c>
      <c r="G1326" s="32">
        <v>0</v>
      </c>
      <c r="H1326" s="32">
        <v>0</v>
      </c>
      <c r="I1326" s="32">
        <v>0</v>
      </c>
      <c r="J1326" s="32">
        <v>0</v>
      </c>
      <c r="L1326" s="51">
        <v>0</v>
      </c>
      <c r="M1326">
        <v>0</v>
      </c>
      <c r="N1326" s="51"/>
      <c r="O1326" s="51"/>
    </row>
    <row r="1327" spans="1:15" x14ac:dyDescent="0.5">
      <c r="A1327" s="64" t="str">
        <f>IF(ISBLANK(Census!C1098),(""),(INT(YEARFRAC(Census!C1098,'Request Form'!$E$11,1))))</f>
        <v/>
      </c>
      <c r="B1327" s="34" t="str">
        <f ca="1">IF(ISBLANK(Census!C1098),(""),(INT(YEARFRAC(Census!C1098,TODAY(),1))))</f>
        <v/>
      </c>
      <c r="C1327" s="51" t="str">
        <v/>
      </c>
      <c r="D1327" s="51"/>
      <c r="E1327" s="51"/>
      <c r="F1327" s="51">
        <v>0</v>
      </c>
      <c r="G1327" s="32">
        <v>0</v>
      </c>
      <c r="H1327" s="32">
        <v>0</v>
      </c>
      <c r="I1327" s="32">
        <v>0</v>
      </c>
      <c r="J1327" s="32">
        <v>0</v>
      </c>
      <c r="L1327" s="51">
        <v>0</v>
      </c>
      <c r="M1327">
        <v>0</v>
      </c>
      <c r="N1327" s="51"/>
      <c r="O1327" s="51"/>
    </row>
    <row r="1328" spans="1:15" x14ac:dyDescent="0.5">
      <c r="A1328" s="64" t="str">
        <f>IF(ISBLANK(Census!C1099),(""),(INT(YEARFRAC(Census!C1099,'Request Form'!$E$11,1))))</f>
        <v/>
      </c>
      <c r="B1328" s="34" t="str">
        <f ca="1">IF(ISBLANK(Census!C1099),(""),(INT(YEARFRAC(Census!C1099,TODAY(),1))))</f>
        <v/>
      </c>
      <c r="C1328" s="51" t="str">
        <v/>
      </c>
      <c r="D1328" s="51"/>
      <c r="E1328" s="51"/>
      <c r="F1328" s="51">
        <v>0</v>
      </c>
      <c r="G1328" s="32">
        <v>0</v>
      </c>
      <c r="H1328" s="32">
        <v>0</v>
      </c>
      <c r="I1328" s="32">
        <v>0</v>
      </c>
      <c r="J1328" s="32">
        <v>0</v>
      </c>
      <c r="L1328" s="51">
        <v>0</v>
      </c>
      <c r="M1328">
        <v>0</v>
      </c>
      <c r="N1328" s="51"/>
      <c r="O1328" s="51"/>
    </row>
    <row r="1329" spans="1:15" x14ac:dyDescent="0.5">
      <c r="A1329" s="64" t="str">
        <f>IF(ISBLANK(Census!C1100),(""),(INT(YEARFRAC(Census!C1100,'Request Form'!$E$11,1))))</f>
        <v/>
      </c>
      <c r="B1329" s="34" t="str">
        <f ca="1">IF(ISBLANK(Census!C1100),(""),(INT(YEARFRAC(Census!C1100,TODAY(),1))))</f>
        <v/>
      </c>
      <c r="C1329" s="51" t="str">
        <v/>
      </c>
      <c r="D1329" s="51"/>
      <c r="E1329" s="51"/>
      <c r="F1329" s="51">
        <v>0</v>
      </c>
      <c r="G1329" s="32">
        <v>0</v>
      </c>
      <c r="H1329" s="32">
        <v>0</v>
      </c>
      <c r="I1329" s="32">
        <v>0</v>
      </c>
      <c r="J1329" s="32">
        <v>0</v>
      </c>
      <c r="L1329" s="51">
        <v>0</v>
      </c>
      <c r="M1329">
        <v>0</v>
      </c>
      <c r="N1329" s="51"/>
      <c r="O1329" s="51"/>
    </row>
    <row r="1330" spans="1:15" x14ac:dyDescent="0.5">
      <c r="A1330" s="64" t="str">
        <f>IF(ISBLANK(Census!C1101),(""),(INT(YEARFRAC(Census!C1101,'Request Form'!$E$11,1))))</f>
        <v/>
      </c>
      <c r="B1330" s="34" t="str">
        <f ca="1">IF(ISBLANK(Census!C1101),(""),(INT(YEARFRAC(Census!C1101,TODAY(),1))))</f>
        <v/>
      </c>
      <c r="C1330" s="51" t="str">
        <v/>
      </c>
      <c r="D1330" s="51"/>
      <c r="E1330" s="51"/>
      <c r="F1330" s="51">
        <v>0</v>
      </c>
      <c r="G1330" s="32">
        <v>0</v>
      </c>
      <c r="H1330" s="32">
        <v>0</v>
      </c>
      <c r="I1330" s="32">
        <v>0</v>
      </c>
      <c r="J1330" s="32">
        <v>0</v>
      </c>
      <c r="L1330" s="51">
        <v>0</v>
      </c>
      <c r="M1330">
        <v>0</v>
      </c>
      <c r="N1330" s="51"/>
      <c r="O1330" s="51"/>
    </row>
    <row r="1331" spans="1:15" x14ac:dyDescent="0.5">
      <c r="A1331" s="64" t="str">
        <f>IF(ISBLANK(Census!C1102),(""),(INT(YEARFRAC(Census!C1102,'Request Form'!$E$11,1))))</f>
        <v/>
      </c>
      <c r="B1331" s="34" t="str">
        <f ca="1">IF(ISBLANK(Census!C1102),(""),(INT(YEARFRAC(Census!C1102,TODAY(),1))))</f>
        <v/>
      </c>
      <c r="C1331" s="51" t="str">
        <v/>
      </c>
      <c r="D1331" s="51"/>
      <c r="E1331" s="51"/>
      <c r="F1331" s="51">
        <v>0</v>
      </c>
      <c r="G1331" s="32">
        <v>0</v>
      </c>
      <c r="H1331" s="32">
        <v>0</v>
      </c>
      <c r="I1331" s="32">
        <v>0</v>
      </c>
      <c r="J1331" s="32">
        <v>0</v>
      </c>
      <c r="L1331" s="51">
        <v>0</v>
      </c>
      <c r="M1331">
        <v>0</v>
      </c>
      <c r="N1331" s="51"/>
      <c r="O1331" s="51"/>
    </row>
    <row r="1332" spans="1:15" x14ac:dyDescent="0.5">
      <c r="A1332" s="64" t="str">
        <f>IF(ISBLANK(Census!C1103),(""),(INT(YEARFRAC(Census!C1103,'Request Form'!$E$11,1))))</f>
        <v/>
      </c>
      <c r="B1332" s="34" t="str">
        <f ca="1">IF(ISBLANK(Census!C1103),(""),(INT(YEARFRAC(Census!C1103,TODAY(),1))))</f>
        <v/>
      </c>
      <c r="C1332" s="51" t="str">
        <v/>
      </c>
      <c r="D1332" s="51"/>
      <c r="E1332" s="51"/>
      <c r="F1332" s="51">
        <v>0</v>
      </c>
      <c r="G1332" s="32">
        <v>0</v>
      </c>
      <c r="H1332" s="32">
        <v>0</v>
      </c>
      <c r="I1332" s="32">
        <v>0</v>
      </c>
      <c r="J1332" s="32">
        <v>0</v>
      </c>
      <c r="L1332" s="51">
        <v>0</v>
      </c>
      <c r="M1332">
        <v>0</v>
      </c>
      <c r="N1332" s="51"/>
      <c r="O1332" s="51"/>
    </row>
    <row r="1333" spans="1:15" x14ac:dyDescent="0.5">
      <c r="A1333" s="64" t="str">
        <f>IF(ISBLANK(Census!C1104),(""),(INT(YEARFRAC(Census!C1104,'Request Form'!$E$11,1))))</f>
        <v/>
      </c>
      <c r="B1333" s="34" t="str">
        <f ca="1">IF(ISBLANK(Census!C1104),(""),(INT(YEARFRAC(Census!C1104,TODAY(),1))))</f>
        <v/>
      </c>
      <c r="C1333" s="51" t="str">
        <v/>
      </c>
      <c r="D1333" s="51"/>
      <c r="E1333" s="51"/>
      <c r="F1333" s="51">
        <v>0</v>
      </c>
      <c r="G1333" s="32">
        <v>0</v>
      </c>
      <c r="H1333" s="32">
        <v>0</v>
      </c>
      <c r="I1333" s="32">
        <v>0</v>
      </c>
      <c r="J1333" s="32">
        <v>0</v>
      </c>
      <c r="L1333" s="51">
        <v>0</v>
      </c>
      <c r="M1333">
        <v>0</v>
      </c>
      <c r="N1333" s="51"/>
      <c r="O1333" s="51"/>
    </row>
    <row r="1334" spans="1:15" x14ac:dyDescent="0.5">
      <c r="A1334" s="64" t="str">
        <f>IF(ISBLANK(Census!C1105),(""),(INT(YEARFRAC(Census!C1105,'Request Form'!$E$11,1))))</f>
        <v/>
      </c>
      <c r="B1334" s="34" t="str">
        <f ca="1">IF(ISBLANK(Census!C1105),(""),(INT(YEARFRAC(Census!C1105,TODAY(),1))))</f>
        <v/>
      </c>
      <c r="C1334" s="51" t="str">
        <v/>
      </c>
      <c r="D1334" s="51"/>
      <c r="E1334" s="51"/>
      <c r="F1334" s="51">
        <v>0</v>
      </c>
      <c r="G1334" s="32">
        <v>0</v>
      </c>
      <c r="H1334" s="32">
        <v>0</v>
      </c>
      <c r="I1334" s="32">
        <v>0</v>
      </c>
      <c r="J1334" s="32">
        <v>0</v>
      </c>
      <c r="L1334" s="51">
        <v>0</v>
      </c>
      <c r="M1334">
        <v>0</v>
      </c>
      <c r="N1334" s="51"/>
      <c r="O1334" s="51"/>
    </row>
    <row r="1335" spans="1:15" x14ac:dyDescent="0.5">
      <c r="A1335" s="64" t="str">
        <f>IF(ISBLANK(Census!C1106),(""),(INT(YEARFRAC(Census!C1106,'Request Form'!$E$11,1))))</f>
        <v/>
      </c>
      <c r="B1335" s="34" t="str">
        <f ca="1">IF(ISBLANK(Census!C1106),(""),(INT(YEARFRAC(Census!C1106,TODAY(),1))))</f>
        <v/>
      </c>
      <c r="C1335" s="51" t="str">
        <v/>
      </c>
      <c r="D1335" s="51"/>
      <c r="E1335" s="51"/>
      <c r="F1335" s="51">
        <v>0</v>
      </c>
      <c r="G1335" s="32">
        <v>0</v>
      </c>
      <c r="H1335" s="32">
        <v>0</v>
      </c>
      <c r="I1335" s="32">
        <v>0</v>
      </c>
      <c r="J1335" s="32">
        <v>0</v>
      </c>
      <c r="L1335" s="51">
        <v>0</v>
      </c>
      <c r="M1335">
        <v>0</v>
      </c>
      <c r="N1335" s="51"/>
      <c r="O1335" s="51"/>
    </row>
    <row r="1336" spans="1:15" x14ac:dyDescent="0.5">
      <c r="A1336" s="64" t="str">
        <f>IF(ISBLANK(Census!C1107),(""),(INT(YEARFRAC(Census!C1107,'Request Form'!$E$11,1))))</f>
        <v/>
      </c>
      <c r="B1336" s="34" t="str">
        <f ca="1">IF(ISBLANK(Census!C1107),(""),(INT(YEARFRAC(Census!C1107,TODAY(),1))))</f>
        <v/>
      </c>
      <c r="C1336" s="51" t="str">
        <v/>
      </c>
      <c r="D1336" s="51"/>
      <c r="E1336" s="51"/>
      <c r="F1336" s="51">
        <v>0</v>
      </c>
      <c r="G1336" s="32">
        <v>0</v>
      </c>
      <c r="H1336" s="32">
        <v>0</v>
      </c>
      <c r="I1336" s="32">
        <v>0</v>
      </c>
      <c r="J1336" s="32">
        <v>0</v>
      </c>
      <c r="L1336" s="51">
        <v>0</v>
      </c>
      <c r="M1336">
        <v>0</v>
      </c>
      <c r="N1336" s="51"/>
      <c r="O1336" s="51"/>
    </row>
    <row r="1337" spans="1:15" x14ac:dyDescent="0.5">
      <c r="A1337" s="64" t="str">
        <f>IF(ISBLANK(Census!C1108),(""),(INT(YEARFRAC(Census!C1108,'Request Form'!$E$11,1))))</f>
        <v/>
      </c>
      <c r="B1337" s="34" t="str">
        <f ca="1">IF(ISBLANK(Census!C1108),(""),(INT(YEARFRAC(Census!C1108,TODAY(),1))))</f>
        <v/>
      </c>
      <c r="C1337" s="51" t="str">
        <v/>
      </c>
      <c r="D1337" s="51"/>
      <c r="E1337" s="51"/>
      <c r="F1337" s="51">
        <v>0</v>
      </c>
      <c r="G1337" s="32">
        <v>0</v>
      </c>
      <c r="H1337" s="32">
        <v>0</v>
      </c>
      <c r="I1337" s="32">
        <v>0</v>
      </c>
      <c r="J1337" s="32">
        <v>0</v>
      </c>
      <c r="L1337" s="51">
        <v>0</v>
      </c>
      <c r="M1337">
        <v>0</v>
      </c>
      <c r="N1337" s="51"/>
      <c r="O1337" s="51"/>
    </row>
    <row r="1338" spans="1:15" x14ac:dyDescent="0.5">
      <c r="A1338" s="64" t="str">
        <f>IF(ISBLANK(Census!C1109),(""),(INT(YEARFRAC(Census!C1109,'Request Form'!$E$11,1))))</f>
        <v/>
      </c>
      <c r="B1338" s="34" t="str">
        <f ca="1">IF(ISBLANK(Census!C1109),(""),(INT(YEARFRAC(Census!C1109,TODAY(),1))))</f>
        <v/>
      </c>
      <c r="C1338" s="51" t="str">
        <v/>
      </c>
      <c r="D1338" s="51"/>
      <c r="E1338" s="51"/>
      <c r="F1338" s="51">
        <v>0</v>
      </c>
      <c r="G1338" s="32">
        <v>0</v>
      </c>
      <c r="H1338" s="32">
        <v>0</v>
      </c>
      <c r="I1338" s="32">
        <v>0</v>
      </c>
      <c r="J1338" s="32">
        <v>0</v>
      </c>
      <c r="L1338" s="51">
        <v>0</v>
      </c>
      <c r="M1338">
        <v>0</v>
      </c>
      <c r="N1338" s="51"/>
      <c r="O1338" s="51"/>
    </row>
    <row r="1339" spans="1:15" x14ac:dyDescent="0.5">
      <c r="A1339" s="64" t="str">
        <f>IF(ISBLANK(Census!C1110),(""),(INT(YEARFRAC(Census!C1110,'Request Form'!$E$11,1))))</f>
        <v/>
      </c>
      <c r="B1339" s="34" t="str">
        <f ca="1">IF(ISBLANK(Census!C1110),(""),(INT(YEARFRAC(Census!C1110,TODAY(),1))))</f>
        <v/>
      </c>
      <c r="C1339" s="51" t="str">
        <v/>
      </c>
      <c r="D1339" s="51"/>
      <c r="E1339" s="51"/>
      <c r="F1339" s="51">
        <v>0</v>
      </c>
      <c r="G1339" s="32">
        <v>0</v>
      </c>
      <c r="H1339" s="32">
        <v>0</v>
      </c>
      <c r="I1339" s="32">
        <v>0</v>
      </c>
      <c r="J1339" s="32">
        <v>0</v>
      </c>
      <c r="L1339" s="51">
        <v>0</v>
      </c>
      <c r="M1339">
        <v>0</v>
      </c>
      <c r="N1339" s="51"/>
      <c r="O1339" s="51"/>
    </row>
    <row r="1340" spans="1:15" x14ac:dyDescent="0.5">
      <c r="A1340" s="64" t="str">
        <f>IF(ISBLANK(Census!C1111),(""),(INT(YEARFRAC(Census!C1111,'Request Form'!$E$11,1))))</f>
        <v/>
      </c>
      <c r="B1340" s="34" t="str">
        <f ca="1">IF(ISBLANK(Census!C1111),(""),(INT(YEARFRAC(Census!C1111,TODAY(),1))))</f>
        <v/>
      </c>
      <c r="C1340" s="51" t="str">
        <v/>
      </c>
      <c r="D1340" s="51"/>
      <c r="E1340" s="51"/>
      <c r="F1340" s="51">
        <v>0</v>
      </c>
      <c r="G1340" s="32">
        <v>0</v>
      </c>
      <c r="H1340" s="32">
        <v>0</v>
      </c>
      <c r="I1340" s="32">
        <v>0</v>
      </c>
      <c r="J1340" s="32">
        <v>0</v>
      </c>
      <c r="L1340" s="51">
        <v>0</v>
      </c>
      <c r="M1340">
        <v>0</v>
      </c>
      <c r="N1340" s="51"/>
      <c r="O1340" s="51"/>
    </row>
    <row r="1341" spans="1:15" x14ac:dyDescent="0.5">
      <c r="A1341" s="64" t="str">
        <f>IF(ISBLANK(Census!C1112),(""),(INT(YEARFRAC(Census!C1112,'Request Form'!$E$11,1))))</f>
        <v/>
      </c>
      <c r="B1341" s="34" t="str">
        <f ca="1">IF(ISBLANK(Census!C1112),(""),(INT(YEARFRAC(Census!C1112,TODAY(),1))))</f>
        <v/>
      </c>
      <c r="C1341" s="51" t="str">
        <v/>
      </c>
      <c r="D1341" s="51"/>
      <c r="E1341" s="51"/>
      <c r="F1341" s="51">
        <v>0</v>
      </c>
      <c r="G1341" s="32">
        <v>0</v>
      </c>
      <c r="H1341" s="32">
        <v>0</v>
      </c>
      <c r="I1341" s="32">
        <v>0</v>
      </c>
      <c r="J1341" s="32">
        <v>0</v>
      </c>
      <c r="L1341" s="51">
        <v>0</v>
      </c>
      <c r="M1341">
        <v>0</v>
      </c>
      <c r="N1341" s="51"/>
      <c r="O1341" s="51"/>
    </row>
    <row r="1342" spans="1:15" x14ac:dyDescent="0.5">
      <c r="A1342" s="64" t="str">
        <f>IF(ISBLANK(Census!C1113),(""),(INT(YEARFRAC(Census!C1113,'Request Form'!$E$11,1))))</f>
        <v/>
      </c>
      <c r="B1342" s="34" t="str">
        <f ca="1">IF(ISBLANK(Census!C1113),(""),(INT(YEARFRAC(Census!C1113,TODAY(),1))))</f>
        <v/>
      </c>
      <c r="C1342" s="51" t="str">
        <v/>
      </c>
      <c r="D1342" s="51"/>
      <c r="E1342" s="51"/>
      <c r="F1342" s="51">
        <v>0</v>
      </c>
      <c r="G1342" s="32">
        <v>0</v>
      </c>
      <c r="H1342" s="32">
        <v>0</v>
      </c>
      <c r="I1342" s="32">
        <v>0</v>
      </c>
      <c r="J1342" s="32">
        <v>0</v>
      </c>
      <c r="L1342" s="51">
        <v>0</v>
      </c>
      <c r="M1342">
        <v>0</v>
      </c>
      <c r="N1342" s="51"/>
      <c r="O1342" s="51"/>
    </row>
    <row r="1343" spans="1:15" x14ac:dyDescent="0.5">
      <c r="A1343" s="64" t="str">
        <f>IF(ISBLANK(Census!C1114),(""),(INT(YEARFRAC(Census!C1114,'Request Form'!$E$11,1))))</f>
        <v/>
      </c>
      <c r="B1343" s="34" t="str">
        <f ca="1">IF(ISBLANK(Census!C1114),(""),(INT(YEARFRAC(Census!C1114,TODAY(),1))))</f>
        <v/>
      </c>
      <c r="C1343" s="51" t="str">
        <v/>
      </c>
      <c r="D1343" s="51"/>
      <c r="E1343" s="51"/>
      <c r="F1343" s="51">
        <v>0</v>
      </c>
      <c r="G1343" s="32">
        <v>0</v>
      </c>
      <c r="H1343" s="32">
        <v>0</v>
      </c>
      <c r="I1343" s="32">
        <v>0</v>
      </c>
      <c r="J1343" s="32">
        <v>0</v>
      </c>
      <c r="L1343" s="51">
        <v>0</v>
      </c>
      <c r="M1343">
        <v>0</v>
      </c>
      <c r="N1343" s="51"/>
      <c r="O1343" s="51"/>
    </row>
    <row r="1344" spans="1:15" x14ac:dyDescent="0.5">
      <c r="A1344" s="64" t="str">
        <f>IF(ISBLANK(Census!C1115),(""),(INT(YEARFRAC(Census!C1115,'Request Form'!$E$11,1))))</f>
        <v/>
      </c>
      <c r="B1344" s="34" t="str">
        <f ca="1">IF(ISBLANK(Census!C1115),(""),(INT(YEARFRAC(Census!C1115,TODAY(),1))))</f>
        <v/>
      </c>
      <c r="C1344" s="51" t="str">
        <v/>
      </c>
      <c r="D1344" s="51"/>
      <c r="E1344" s="51"/>
      <c r="F1344" s="51">
        <v>0</v>
      </c>
      <c r="G1344" s="32">
        <v>0</v>
      </c>
      <c r="H1344" s="32">
        <v>0</v>
      </c>
      <c r="I1344" s="32">
        <v>0</v>
      </c>
      <c r="J1344" s="32">
        <v>0</v>
      </c>
      <c r="L1344" s="51">
        <v>0</v>
      </c>
      <c r="M1344">
        <v>0</v>
      </c>
      <c r="N1344" s="51"/>
      <c r="O1344" s="51"/>
    </row>
    <row r="1345" spans="1:15" x14ac:dyDescent="0.5">
      <c r="A1345" s="64" t="str">
        <f>IF(ISBLANK(Census!C1116),(""),(INT(YEARFRAC(Census!C1116,'Request Form'!$E$11,1))))</f>
        <v/>
      </c>
      <c r="B1345" s="34" t="str">
        <f ca="1">IF(ISBLANK(Census!C1116),(""),(INT(YEARFRAC(Census!C1116,TODAY(),1))))</f>
        <v/>
      </c>
      <c r="C1345" s="51" t="str">
        <v/>
      </c>
      <c r="D1345" s="51"/>
      <c r="E1345" s="51"/>
      <c r="F1345" s="51">
        <v>0</v>
      </c>
      <c r="G1345" s="32">
        <v>0</v>
      </c>
      <c r="H1345" s="32">
        <v>0</v>
      </c>
      <c r="I1345" s="32">
        <v>0</v>
      </c>
      <c r="J1345" s="32">
        <v>0</v>
      </c>
      <c r="L1345" s="51">
        <v>0</v>
      </c>
      <c r="M1345">
        <v>0</v>
      </c>
      <c r="N1345" s="51"/>
      <c r="O1345" s="51"/>
    </row>
    <row r="1346" spans="1:15" x14ac:dyDescent="0.5">
      <c r="A1346" s="64" t="str">
        <f>IF(ISBLANK(Census!C1117),(""),(INT(YEARFRAC(Census!C1117,'Request Form'!$E$11,1))))</f>
        <v/>
      </c>
      <c r="B1346" s="34" t="str">
        <f ca="1">IF(ISBLANK(Census!C1117),(""),(INT(YEARFRAC(Census!C1117,TODAY(),1))))</f>
        <v/>
      </c>
      <c r="C1346" s="51" t="str">
        <v/>
      </c>
      <c r="D1346" s="51"/>
      <c r="E1346" s="51"/>
      <c r="F1346" s="51">
        <v>0</v>
      </c>
      <c r="G1346" s="32">
        <v>0</v>
      </c>
      <c r="H1346" s="32">
        <v>0</v>
      </c>
      <c r="I1346" s="32">
        <v>0</v>
      </c>
      <c r="J1346" s="32">
        <v>0</v>
      </c>
      <c r="L1346" s="51">
        <v>0</v>
      </c>
      <c r="M1346">
        <v>0</v>
      </c>
      <c r="N1346" s="51"/>
      <c r="O1346" s="51"/>
    </row>
    <row r="1347" spans="1:15" x14ac:dyDescent="0.5">
      <c r="A1347" s="64" t="str">
        <f>IF(ISBLANK(Census!C1118),(""),(INT(YEARFRAC(Census!C1118,'Request Form'!$E$11,1))))</f>
        <v/>
      </c>
      <c r="B1347" s="34" t="str">
        <f ca="1">IF(ISBLANK(Census!C1118),(""),(INT(YEARFRAC(Census!C1118,TODAY(),1))))</f>
        <v/>
      </c>
      <c r="C1347" s="51" t="str">
        <v/>
      </c>
      <c r="D1347" s="51"/>
      <c r="E1347" s="51"/>
      <c r="F1347" s="51">
        <v>0</v>
      </c>
      <c r="G1347" s="32">
        <v>0</v>
      </c>
      <c r="H1347" s="32">
        <v>0</v>
      </c>
      <c r="I1347" s="32">
        <v>0</v>
      </c>
      <c r="J1347" s="32">
        <v>0</v>
      </c>
      <c r="L1347" s="51">
        <v>0</v>
      </c>
      <c r="M1347">
        <v>0</v>
      </c>
      <c r="N1347" s="51"/>
      <c r="O1347" s="51"/>
    </row>
    <row r="1348" spans="1:15" x14ac:dyDescent="0.5">
      <c r="A1348" s="64" t="str">
        <f>IF(ISBLANK(Census!C1119),(""),(INT(YEARFRAC(Census!C1119,'Request Form'!$E$11,1))))</f>
        <v/>
      </c>
      <c r="B1348" s="34" t="str">
        <f ca="1">IF(ISBLANK(Census!C1119),(""),(INT(YEARFRAC(Census!C1119,TODAY(),1))))</f>
        <v/>
      </c>
      <c r="C1348" s="51" t="str">
        <v/>
      </c>
      <c r="D1348" s="51"/>
      <c r="E1348" s="51"/>
      <c r="F1348" s="51">
        <v>0</v>
      </c>
      <c r="G1348" s="32">
        <v>0</v>
      </c>
      <c r="H1348" s="32">
        <v>0</v>
      </c>
      <c r="I1348" s="32">
        <v>0</v>
      </c>
      <c r="J1348" s="32">
        <v>0</v>
      </c>
      <c r="L1348" s="51">
        <v>0</v>
      </c>
      <c r="M1348">
        <v>0</v>
      </c>
      <c r="N1348" s="51"/>
      <c r="O1348" s="51"/>
    </row>
    <row r="1349" spans="1:15" x14ac:dyDescent="0.5">
      <c r="A1349" s="64" t="str">
        <f>IF(ISBLANK(Census!C1120),(""),(INT(YEARFRAC(Census!C1120,'Request Form'!$E$11,1))))</f>
        <v/>
      </c>
      <c r="B1349" s="34" t="str">
        <f ca="1">IF(ISBLANK(Census!C1120),(""),(INT(YEARFRAC(Census!C1120,TODAY(),1))))</f>
        <v/>
      </c>
      <c r="C1349" s="51" t="str">
        <v/>
      </c>
      <c r="D1349" s="51"/>
      <c r="E1349" s="51"/>
      <c r="F1349" s="51">
        <v>0</v>
      </c>
      <c r="G1349" s="32">
        <v>0</v>
      </c>
      <c r="H1349" s="32">
        <v>0</v>
      </c>
      <c r="I1349" s="32">
        <v>0</v>
      </c>
      <c r="J1349" s="32">
        <v>0</v>
      </c>
      <c r="L1349" s="51">
        <v>0</v>
      </c>
      <c r="M1349">
        <v>0</v>
      </c>
      <c r="N1349" s="51"/>
      <c r="O1349" s="51"/>
    </row>
    <row r="1350" spans="1:15" x14ac:dyDescent="0.5">
      <c r="A1350" s="64" t="str">
        <f>IF(ISBLANK(Census!C1121),(""),(INT(YEARFRAC(Census!C1121,'Request Form'!$E$11,1))))</f>
        <v/>
      </c>
      <c r="B1350" s="34" t="str">
        <f ca="1">IF(ISBLANK(Census!C1121),(""),(INT(YEARFRAC(Census!C1121,TODAY(),1))))</f>
        <v/>
      </c>
      <c r="C1350" s="51" t="str">
        <v/>
      </c>
      <c r="D1350" s="51"/>
      <c r="E1350" s="51"/>
      <c r="F1350" s="51">
        <v>0</v>
      </c>
      <c r="G1350" s="32">
        <v>0</v>
      </c>
      <c r="H1350" s="32">
        <v>0</v>
      </c>
      <c r="I1350" s="32">
        <v>0</v>
      </c>
      <c r="J1350" s="32">
        <v>0</v>
      </c>
      <c r="L1350" s="51">
        <v>0</v>
      </c>
      <c r="M1350">
        <v>0</v>
      </c>
      <c r="N1350" s="51"/>
      <c r="O1350" s="51"/>
    </row>
    <row r="1351" spans="1:15" x14ac:dyDescent="0.5">
      <c r="A1351" s="64" t="str">
        <f>IF(ISBLANK(Census!C1122),(""),(INT(YEARFRAC(Census!C1122,'Request Form'!$E$11,1))))</f>
        <v/>
      </c>
      <c r="B1351" s="34" t="str">
        <f ca="1">IF(ISBLANK(Census!C1122),(""),(INT(YEARFRAC(Census!C1122,TODAY(),1))))</f>
        <v/>
      </c>
      <c r="C1351" s="51" t="str">
        <v/>
      </c>
      <c r="D1351" s="51"/>
      <c r="E1351" s="51"/>
      <c r="F1351" s="51">
        <v>0</v>
      </c>
      <c r="G1351" s="32">
        <v>0</v>
      </c>
      <c r="H1351" s="32">
        <v>0</v>
      </c>
      <c r="I1351" s="32">
        <v>0</v>
      </c>
      <c r="J1351" s="32">
        <v>0</v>
      </c>
      <c r="L1351" s="51">
        <v>0</v>
      </c>
      <c r="M1351">
        <v>0</v>
      </c>
      <c r="N1351" s="51"/>
      <c r="O1351" s="51"/>
    </row>
    <row r="1352" spans="1:15" x14ac:dyDescent="0.5">
      <c r="A1352" s="64" t="str">
        <f>IF(ISBLANK(Census!C1123),(""),(INT(YEARFRAC(Census!C1123,'Request Form'!$E$11,1))))</f>
        <v/>
      </c>
      <c r="B1352" s="34" t="str">
        <f ca="1">IF(ISBLANK(Census!C1123),(""),(INT(YEARFRAC(Census!C1123,TODAY(),1))))</f>
        <v/>
      </c>
      <c r="C1352" s="51" t="str">
        <v/>
      </c>
      <c r="D1352" s="51"/>
      <c r="E1352" s="51"/>
      <c r="F1352" s="51">
        <v>0</v>
      </c>
      <c r="G1352" s="32">
        <v>0</v>
      </c>
      <c r="H1352" s="32">
        <v>0</v>
      </c>
      <c r="I1352" s="32">
        <v>0</v>
      </c>
      <c r="J1352" s="32">
        <v>0</v>
      </c>
      <c r="L1352" s="51">
        <v>0</v>
      </c>
      <c r="M1352">
        <v>0</v>
      </c>
      <c r="N1352" s="51"/>
      <c r="O1352" s="51"/>
    </row>
    <row r="1353" spans="1:15" x14ac:dyDescent="0.5">
      <c r="A1353" s="64" t="str">
        <f>IF(ISBLANK(Census!C1124),(""),(INT(YEARFRAC(Census!C1124,'Request Form'!$E$11,1))))</f>
        <v/>
      </c>
      <c r="B1353" s="34" t="str">
        <f ca="1">IF(ISBLANK(Census!C1124),(""),(INT(YEARFRAC(Census!C1124,TODAY(),1))))</f>
        <v/>
      </c>
      <c r="C1353" s="51" t="str">
        <v/>
      </c>
      <c r="D1353" s="51"/>
      <c r="E1353" s="51"/>
      <c r="F1353" s="51">
        <v>0</v>
      </c>
      <c r="G1353" s="32">
        <v>0</v>
      </c>
      <c r="H1353" s="32">
        <v>0</v>
      </c>
      <c r="I1353" s="32">
        <v>0</v>
      </c>
      <c r="J1353" s="32">
        <v>0</v>
      </c>
      <c r="L1353" s="51">
        <v>0</v>
      </c>
      <c r="M1353">
        <v>0</v>
      </c>
      <c r="N1353" s="51"/>
      <c r="O1353" s="51"/>
    </row>
    <row r="1354" spans="1:15" x14ac:dyDescent="0.5">
      <c r="A1354" s="64" t="str">
        <f>IF(ISBLANK(Census!C1125),(""),(INT(YEARFRAC(Census!C1125,'Request Form'!$E$11,1))))</f>
        <v/>
      </c>
      <c r="B1354" s="34" t="str">
        <f ca="1">IF(ISBLANK(Census!C1125),(""),(INT(YEARFRAC(Census!C1125,TODAY(),1))))</f>
        <v/>
      </c>
      <c r="C1354" s="51" t="str">
        <v/>
      </c>
      <c r="D1354" s="51"/>
      <c r="E1354" s="51"/>
      <c r="F1354" s="51">
        <v>0</v>
      </c>
      <c r="G1354" s="32">
        <v>0</v>
      </c>
      <c r="H1354" s="32">
        <v>0</v>
      </c>
      <c r="I1354" s="32">
        <v>0</v>
      </c>
      <c r="J1354" s="32">
        <v>0</v>
      </c>
      <c r="L1354" s="51">
        <v>0</v>
      </c>
      <c r="M1354">
        <v>0</v>
      </c>
      <c r="N1354" s="51"/>
      <c r="O1354" s="51"/>
    </row>
    <row r="1355" spans="1:15" x14ac:dyDescent="0.5">
      <c r="A1355" s="64" t="str">
        <f>IF(ISBLANK(Census!C1126),(""),(INT(YEARFRAC(Census!C1126,'Request Form'!$E$11,1))))</f>
        <v/>
      </c>
      <c r="B1355" s="34" t="str">
        <f ca="1">IF(ISBLANK(Census!C1126),(""),(INT(YEARFRAC(Census!C1126,TODAY(),1))))</f>
        <v/>
      </c>
      <c r="C1355" s="51" t="str">
        <v/>
      </c>
      <c r="D1355" s="51"/>
      <c r="E1355" s="51"/>
      <c r="F1355" s="51">
        <v>0</v>
      </c>
      <c r="G1355" s="32">
        <v>0</v>
      </c>
      <c r="H1355" s="32">
        <v>0</v>
      </c>
      <c r="I1355" s="32">
        <v>0</v>
      </c>
      <c r="J1355" s="32">
        <v>0</v>
      </c>
      <c r="L1355" s="51">
        <v>0</v>
      </c>
      <c r="M1355">
        <v>0</v>
      </c>
      <c r="N1355" s="51"/>
      <c r="O1355" s="51"/>
    </row>
    <row r="1356" spans="1:15" x14ac:dyDescent="0.5">
      <c r="A1356" s="64" t="str">
        <f>IF(ISBLANK(Census!C1127),(""),(INT(YEARFRAC(Census!C1127,'Request Form'!$E$11,1))))</f>
        <v/>
      </c>
      <c r="B1356" s="34" t="str">
        <f ca="1">IF(ISBLANK(Census!C1127),(""),(INT(YEARFRAC(Census!C1127,TODAY(),1))))</f>
        <v/>
      </c>
      <c r="C1356" s="51" t="str">
        <v/>
      </c>
      <c r="D1356" s="51"/>
      <c r="E1356" s="51"/>
      <c r="F1356" s="51">
        <v>0</v>
      </c>
      <c r="G1356" s="32">
        <v>0</v>
      </c>
      <c r="H1356" s="32">
        <v>0</v>
      </c>
      <c r="I1356" s="32">
        <v>0</v>
      </c>
      <c r="J1356" s="32">
        <v>0</v>
      </c>
      <c r="L1356" s="51">
        <v>0</v>
      </c>
      <c r="M1356">
        <v>0</v>
      </c>
      <c r="N1356" s="51"/>
      <c r="O1356" s="51"/>
    </row>
    <row r="1357" spans="1:15" x14ac:dyDescent="0.5">
      <c r="A1357" s="64" t="str">
        <f>IF(ISBLANK(Census!C1128),(""),(INT(YEARFRAC(Census!C1128,'Request Form'!$E$11,1))))</f>
        <v/>
      </c>
      <c r="B1357" s="34" t="str">
        <f ca="1">IF(ISBLANK(Census!C1128),(""),(INT(YEARFRAC(Census!C1128,TODAY(),1))))</f>
        <v/>
      </c>
      <c r="C1357" s="51" t="str">
        <v/>
      </c>
      <c r="D1357" s="51"/>
      <c r="E1357" s="51"/>
      <c r="F1357" s="51">
        <v>0</v>
      </c>
      <c r="G1357" s="32">
        <v>0</v>
      </c>
      <c r="H1357" s="32">
        <v>0</v>
      </c>
      <c r="I1357" s="32">
        <v>0</v>
      </c>
      <c r="J1357" s="32">
        <v>0</v>
      </c>
      <c r="L1357" s="51">
        <v>0</v>
      </c>
      <c r="M1357">
        <v>0</v>
      </c>
      <c r="N1357" s="51"/>
      <c r="O1357" s="51"/>
    </row>
    <row r="1358" spans="1:15" x14ac:dyDescent="0.5">
      <c r="A1358" s="64" t="str">
        <f>IF(ISBLANK(Census!C1129),(""),(INT(YEARFRAC(Census!C1129,'Request Form'!$E$11,1))))</f>
        <v/>
      </c>
      <c r="B1358" s="34" t="str">
        <f ca="1">IF(ISBLANK(Census!C1129),(""),(INT(YEARFRAC(Census!C1129,TODAY(),1))))</f>
        <v/>
      </c>
      <c r="C1358" s="51" t="str">
        <v/>
      </c>
      <c r="D1358" s="51"/>
      <c r="E1358" s="51"/>
      <c r="F1358" s="51">
        <v>0</v>
      </c>
      <c r="G1358" s="32">
        <v>0</v>
      </c>
      <c r="H1358" s="32">
        <v>0</v>
      </c>
      <c r="I1358" s="32">
        <v>0</v>
      </c>
      <c r="J1358" s="32">
        <v>0</v>
      </c>
      <c r="L1358" s="51">
        <v>0</v>
      </c>
      <c r="M1358">
        <v>0</v>
      </c>
      <c r="N1358" s="51"/>
      <c r="O1358" s="51"/>
    </row>
    <row r="1359" spans="1:15" x14ac:dyDescent="0.5">
      <c r="A1359" s="64" t="str">
        <f>IF(ISBLANK(Census!C1130),(""),(INT(YEARFRAC(Census!C1130,'Request Form'!$E$11,1))))</f>
        <v/>
      </c>
      <c r="B1359" s="34" t="str">
        <f ca="1">IF(ISBLANK(Census!C1130),(""),(INT(YEARFRAC(Census!C1130,TODAY(),1))))</f>
        <v/>
      </c>
      <c r="C1359" s="51" t="str">
        <v/>
      </c>
      <c r="D1359" s="51"/>
      <c r="E1359" s="51"/>
      <c r="F1359" s="51">
        <v>0</v>
      </c>
      <c r="G1359" s="32">
        <v>0</v>
      </c>
      <c r="H1359" s="32">
        <v>0</v>
      </c>
      <c r="I1359" s="32">
        <v>0</v>
      </c>
      <c r="J1359" s="32">
        <v>0</v>
      </c>
      <c r="L1359" s="51">
        <v>0</v>
      </c>
      <c r="M1359">
        <v>0</v>
      </c>
      <c r="N1359" s="51"/>
      <c r="O1359" s="51"/>
    </row>
    <row r="1360" spans="1:15" x14ac:dyDescent="0.5">
      <c r="A1360" s="64" t="str">
        <f>IF(ISBLANK(Census!C1131),(""),(INT(YEARFRAC(Census!C1131,'Request Form'!$E$11,1))))</f>
        <v/>
      </c>
      <c r="B1360" s="34" t="str">
        <f ca="1">IF(ISBLANK(Census!C1131),(""),(INT(YEARFRAC(Census!C1131,TODAY(),1))))</f>
        <v/>
      </c>
      <c r="C1360" s="51" t="str">
        <v/>
      </c>
      <c r="D1360" s="51"/>
      <c r="E1360" s="51"/>
      <c r="F1360" s="51">
        <v>0</v>
      </c>
      <c r="G1360" s="32">
        <v>0</v>
      </c>
      <c r="H1360" s="32">
        <v>0</v>
      </c>
      <c r="I1360" s="32">
        <v>0</v>
      </c>
      <c r="J1360" s="32">
        <v>0</v>
      </c>
      <c r="L1360" s="51">
        <v>0</v>
      </c>
      <c r="M1360">
        <v>0</v>
      </c>
      <c r="N1360" s="51"/>
      <c r="O1360" s="51"/>
    </row>
    <row r="1361" spans="1:15" x14ac:dyDescent="0.5">
      <c r="A1361" s="64" t="str">
        <f>IF(ISBLANK(Census!C1132),(""),(INT(YEARFRAC(Census!C1132,'Request Form'!$E$11,1))))</f>
        <v/>
      </c>
      <c r="B1361" s="34" t="str">
        <f ca="1">IF(ISBLANK(Census!C1132),(""),(INT(YEARFRAC(Census!C1132,TODAY(),1))))</f>
        <v/>
      </c>
      <c r="C1361" s="51" t="str">
        <v/>
      </c>
      <c r="D1361" s="51"/>
      <c r="E1361" s="51"/>
      <c r="F1361" s="51">
        <v>0</v>
      </c>
      <c r="G1361" s="32">
        <v>0</v>
      </c>
      <c r="H1361" s="32">
        <v>0</v>
      </c>
      <c r="I1361" s="32">
        <v>0</v>
      </c>
      <c r="J1361" s="32">
        <v>0</v>
      </c>
      <c r="L1361" s="51">
        <v>0</v>
      </c>
      <c r="M1361">
        <v>0</v>
      </c>
      <c r="N1361" s="51"/>
      <c r="O1361" s="51"/>
    </row>
    <row r="1362" spans="1:15" x14ac:dyDescent="0.5">
      <c r="A1362" s="64" t="str">
        <f>IF(ISBLANK(Census!C1133),(""),(INT(YEARFRAC(Census!C1133,'Request Form'!$E$11,1))))</f>
        <v/>
      </c>
      <c r="B1362" s="34" t="str">
        <f ca="1">IF(ISBLANK(Census!C1133),(""),(INT(YEARFRAC(Census!C1133,TODAY(),1))))</f>
        <v/>
      </c>
      <c r="C1362" s="51" t="str">
        <v/>
      </c>
      <c r="D1362" s="51"/>
      <c r="E1362" s="51"/>
      <c r="F1362" s="51">
        <v>0</v>
      </c>
      <c r="G1362" s="32">
        <v>0</v>
      </c>
      <c r="H1362" s="32">
        <v>0</v>
      </c>
      <c r="I1362" s="32">
        <v>0</v>
      </c>
      <c r="J1362" s="32">
        <v>0</v>
      </c>
      <c r="L1362" s="51">
        <v>0</v>
      </c>
      <c r="M1362">
        <v>0</v>
      </c>
      <c r="N1362" s="51"/>
      <c r="O1362" s="51"/>
    </row>
    <row r="1363" spans="1:15" x14ac:dyDescent="0.5">
      <c r="A1363" s="64" t="str">
        <f>IF(ISBLANK(Census!C1134),(""),(INT(YEARFRAC(Census!C1134,'Request Form'!$E$11,1))))</f>
        <v/>
      </c>
      <c r="B1363" s="34" t="str">
        <f ca="1">IF(ISBLANK(Census!C1134),(""),(INT(YEARFRAC(Census!C1134,TODAY(),1))))</f>
        <v/>
      </c>
      <c r="C1363" s="51" t="str">
        <v/>
      </c>
      <c r="D1363" s="51"/>
      <c r="E1363" s="51"/>
      <c r="F1363" s="51">
        <v>0</v>
      </c>
      <c r="G1363" s="32">
        <v>0</v>
      </c>
      <c r="H1363" s="32">
        <v>0</v>
      </c>
      <c r="I1363" s="32">
        <v>0</v>
      </c>
      <c r="J1363" s="32">
        <v>0</v>
      </c>
      <c r="L1363" s="51">
        <v>0</v>
      </c>
      <c r="M1363">
        <v>0</v>
      </c>
      <c r="N1363" s="51"/>
      <c r="O1363" s="51"/>
    </row>
    <row r="1364" spans="1:15" x14ac:dyDescent="0.5">
      <c r="A1364" s="64" t="str">
        <f>IF(ISBLANK(Census!C1135),(""),(INT(YEARFRAC(Census!C1135,'Request Form'!$E$11,1))))</f>
        <v/>
      </c>
      <c r="B1364" s="34" t="str">
        <f ca="1">IF(ISBLANK(Census!C1135),(""),(INT(YEARFRAC(Census!C1135,TODAY(),1))))</f>
        <v/>
      </c>
      <c r="C1364" s="51" t="str">
        <v/>
      </c>
      <c r="D1364" s="51"/>
      <c r="E1364" s="51"/>
      <c r="F1364" s="51">
        <v>0</v>
      </c>
      <c r="G1364" s="32">
        <v>0</v>
      </c>
      <c r="H1364" s="32">
        <v>0</v>
      </c>
      <c r="I1364" s="32">
        <v>0</v>
      </c>
      <c r="J1364" s="32">
        <v>0</v>
      </c>
      <c r="L1364" s="51">
        <v>0</v>
      </c>
      <c r="M1364">
        <v>0</v>
      </c>
      <c r="N1364" s="51"/>
      <c r="O1364" s="51"/>
    </row>
    <row r="1365" spans="1:15" x14ac:dyDescent="0.5">
      <c r="A1365" s="64" t="str">
        <f>IF(ISBLANK(Census!C1136),(""),(INT(YEARFRAC(Census!C1136,'Request Form'!$E$11,1))))</f>
        <v/>
      </c>
      <c r="B1365" s="34" t="str">
        <f ca="1">IF(ISBLANK(Census!C1136),(""),(INT(YEARFRAC(Census!C1136,TODAY(),1))))</f>
        <v/>
      </c>
      <c r="C1365" s="51" t="str">
        <v/>
      </c>
      <c r="D1365" s="51"/>
      <c r="E1365" s="51"/>
      <c r="F1365" s="51">
        <v>0</v>
      </c>
      <c r="G1365" s="32">
        <v>0</v>
      </c>
      <c r="H1365" s="32">
        <v>0</v>
      </c>
      <c r="I1365" s="32">
        <v>0</v>
      </c>
      <c r="J1365" s="32">
        <v>0</v>
      </c>
      <c r="L1365" s="51">
        <v>0</v>
      </c>
      <c r="M1365">
        <v>0</v>
      </c>
      <c r="N1365" s="51"/>
      <c r="O1365" s="51"/>
    </row>
    <row r="1366" spans="1:15" x14ac:dyDescent="0.5">
      <c r="A1366" s="64" t="str">
        <f>IF(ISBLANK(Census!C1137),(""),(INT(YEARFRAC(Census!C1137,'Request Form'!$E$11,1))))</f>
        <v/>
      </c>
      <c r="B1366" s="34" t="str">
        <f ca="1">IF(ISBLANK(Census!C1137),(""),(INT(YEARFRAC(Census!C1137,TODAY(),1))))</f>
        <v/>
      </c>
      <c r="C1366" s="51" t="str">
        <v/>
      </c>
      <c r="D1366" s="51"/>
      <c r="E1366" s="51"/>
      <c r="F1366" s="51">
        <v>0</v>
      </c>
      <c r="G1366" s="32">
        <v>0</v>
      </c>
      <c r="H1366" s="32">
        <v>0</v>
      </c>
      <c r="I1366" s="32">
        <v>0</v>
      </c>
      <c r="J1366" s="32">
        <v>0</v>
      </c>
      <c r="L1366" s="51">
        <v>0</v>
      </c>
      <c r="M1366">
        <v>0</v>
      </c>
      <c r="N1366" s="51"/>
      <c r="O1366" s="51"/>
    </row>
    <row r="1367" spans="1:15" x14ac:dyDescent="0.5">
      <c r="A1367" s="64" t="str">
        <f>IF(ISBLANK(Census!C1138),(""),(INT(YEARFRAC(Census!C1138,'Request Form'!$E$11,1))))</f>
        <v/>
      </c>
      <c r="B1367" s="34" t="str">
        <f ca="1">IF(ISBLANK(Census!C1138),(""),(INT(YEARFRAC(Census!C1138,TODAY(),1))))</f>
        <v/>
      </c>
      <c r="C1367" s="51" t="str">
        <v/>
      </c>
      <c r="D1367" s="51"/>
      <c r="E1367" s="51"/>
      <c r="F1367" s="51">
        <v>0</v>
      </c>
      <c r="G1367" s="32">
        <v>0</v>
      </c>
      <c r="H1367" s="32">
        <v>0</v>
      </c>
      <c r="I1367" s="32">
        <v>0</v>
      </c>
      <c r="J1367" s="32">
        <v>0</v>
      </c>
      <c r="L1367" s="51">
        <v>0</v>
      </c>
      <c r="M1367">
        <v>0</v>
      </c>
      <c r="N1367" s="51"/>
      <c r="O1367" s="51"/>
    </row>
    <row r="1368" spans="1:15" x14ac:dyDescent="0.5">
      <c r="A1368" s="64" t="str">
        <f>IF(ISBLANK(Census!C1139),(""),(INT(YEARFRAC(Census!C1139,'Request Form'!$E$11,1))))</f>
        <v/>
      </c>
      <c r="B1368" s="34" t="str">
        <f ca="1">IF(ISBLANK(Census!C1139),(""),(INT(YEARFRAC(Census!C1139,TODAY(),1))))</f>
        <v/>
      </c>
      <c r="C1368" s="51" t="str">
        <v/>
      </c>
      <c r="D1368" s="51"/>
      <c r="E1368" s="51"/>
      <c r="F1368" s="51">
        <v>0</v>
      </c>
      <c r="G1368" s="32">
        <v>0</v>
      </c>
      <c r="H1368" s="32">
        <v>0</v>
      </c>
      <c r="I1368" s="32">
        <v>0</v>
      </c>
      <c r="J1368" s="32">
        <v>0</v>
      </c>
      <c r="L1368" s="51">
        <v>0</v>
      </c>
      <c r="M1368">
        <v>0</v>
      </c>
      <c r="N1368" s="51"/>
      <c r="O1368" s="51"/>
    </row>
    <row r="1369" spans="1:15" x14ac:dyDescent="0.5">
      <c r="A1369" s="64" t="str">
        <f>IF(ISBLANK(Census!C1140),(""),(INT(YEARFRAC(Census!C1140,'Request Form'!$E$11,1))))</f>
        <v/>
      </c>
      <c r="B1369" s="34" t="str">
        <f ca="1">IF(ISBLANK(Census!C1140),(""),(INT(YEARFRAC(Census!C1140,TODAY(),1))))</f>
        <v/>
      </c>
      <c r="C1369" s="51" t="str">
        <v/>
      </c>
      <c r="D1369" s="51"/>
      <c r="E1369" s="51"/>
      <c r="F1369" s="51">
        <v>0</v>
      </c>
      <c r="G1369" s="32">
        <v>0</v>
      </c>
      <c r="H1369" s="32">
        <v>0</v>
      </c>
      <c r="I1369" s="32">
        <v>0</v>
      </c>
      <c r="J1369" s="32">
        <v>0</v>
      </c>
      <c r="L1369" s="51">
        <v>0</v>
      </c>
      <c r="M1369">
        <v>0</v>
      </c>
      <c r="N1369" s="51"/>
      <c r="O1369" s="51"/>
    </row>
    <row r="1370" spans="1:15" x14ac:dyDescent="0.5">
      <c r="A1370" s="64" t="str">
        <f>IF(ISBLANK(Census!C1141),(""),(INT(YEARFRAC(Census!C1141,'Request Form'!$E$11,1))))</f>
        <v/>
      </c>
      <c r="B1370" s="34" t="str">
        <f ca="1">IF(ISBLANK(Census!C1141),(""),(INT(YEARFRAC(Census!C1141,TODAY(),1))))</f>
        <v/>
      </c>
      <c r="C1370" s="51" t="str">
        <v/>
      </c>
      <c r="D1370" s="51"/>
      <c r="E1370" s="51"/>
      <c r="F1370" s="51">
        <v>0</v>
      </c>
      <c r="G1370" s="32">
        <v>0</v>
      </c>
      <c r="H1370" s="32">
        <v>0</v>
      </c>
      <c r="I1370" s="32">
        <v>0</v>
      </c>
      <c r="J1370" s="32">
        <v>0</v>
      </c>
      <c r="L1370" s="51">
        <v>0</v>
      </c>
      <c r="M1370">
        <v>0</v>
      </c>
      <c r="N1370" s="51"/>
      <c r="O1370" s="51"/>
    </row>
    <row r="1371" spans="1:15" x14ac:dyDescent="0.5">
      <c r="A1371" s="64" t="str">
        <f>IF(ISBLANK(Census!C1142),(""),(INT(YEARFRAC(Census!C1142,'Request Form'!$E$11,1))))</f>
        <v/>
      </c>
      <c r="B1371" s="34" t="str">
        <f ca="1">IF(ISBLANK(Census!C1142),(""),(INT(YEARFRAC(Census!C1142,TODAY(),1))))</f>
        <v/>
      </c>
      <c r="C1371" s="51" t="str">
        <v/>
      </c>
      <c r="D1371" s="51"/>
      <c r="E1371" s="51"/>
      <c r="F1371" s="51">
        <v>0</v>
      </c>
      <c r="G1371" s="32">
        <v>0</v>
      </c>
      <c r="H1371" s="32">
        <v>0</v>
      </c>
      <c r="I1371" s="32">
        <v>0</v>
      </c>
      <c r="J1371" s="32">
        <v>0</v>
      </c>
      <c r="L1371" s="51">
        <v>0</v>
      </c>
      <c r="M1371">
        <v>0</v>
      </c>
      <c r="N1371" s="51"/>
      <c r="O1371" s="51"/>
    </row>
    <row r="1372" spans="1:15" x14ac:dyDescent="0.5">
      <c r="A1372" s="64" t="str">
        <f>IF(ISBLANK(Census!C1143),(""),(INT(YEARFRAC(Census!C1143,'Request Form'!$E$11,1))))</f>
        <v/>
      </c>
      <c r="B1372" s="34" t="str">
        <f ca="1">IF(ISBLANK(Census!C1143),(""),(INT(YEARFRAC(Census!C1143,TODAY(),1))))</f>
        <v/>
      </c>
      <c r="C1372" s="51" t="str">
        <v/>
      </c>
      <c r="D1372" s="51"/>
      <c r="E1372" s="51"/>
      <c r="F1372" s="51">
        <v>0</v>
      </c>
      <c r="G1372" s="32">
        <v>0</v>
      </c>
      <c r="H1372" s="32">
        <v>0</v>
      </c>
      <c r="I1372" s="32">
        <v>0</v>
      </c>
      <c r="J1372" s="32">
        <v>0</v>
      </c>
      <c r="L1372" s="51">
        <v>0</v>
      </c>
      <c r="M1372">
        <v>0</v>
      </c>
      <c r="N1372" s="51"/>
      <c r="O1372" s="51"/>
    </row>
    <row r="1373" spans="1:15" x14ac:dyDescent="0.5">
      <c r="A1373" s="64" t="str">
        <f>IF(ISBLANK(Census!C1144),(""),(INT(YEARFRAC(Census!C1144,'Request Form'!$E$11,1))))</f>
        <v/>
      </c>
      <c r="B1373" s="34" t="str">
        <f ca="1">IF(ISBLANK(Census!C1144),(""),(INT(YEARFRAC(Census!C1144,TODAY(),1))))</f>
        <v/>
      </c>
      <c r="C1373" s="51" t="str">
        <v/>
      </c>
      <c r="D1373" s="51"/>
      <c r="E1373" s="51"/>
      <c r="F1373" s="51">
        <v>0</v>
      </c>
      <c r="G1373" s="32">
        <v>0</v>
      </c>
      <c r="H1373" s="32">
        <v>0</v>
      </c>
      <c r="I1373" s="32">
        <v>0</v>
      </c>
      <c r="J1373" s="32">
        <v>0</v>
      </c>
      <c r="L1373" s="51">
        <v>0</v>
      </c>
      <c r="M1373">
        <v>0</v>
      </c>
      <c r="N1373" s="51"/>
      <c r="O1373" s="51"/>
    </row>
    <row r="1374" spans="1:15" x14ac:dyDescent="0.5">
      <c r="A1374" s="64" t="str">
        <f>IF(ISBLANK(Census!C1145),(""),(INT(YEARFRAC(Census!C1145,'Request Form'!$E$11,1))))</f>
        <v/>
      </c>
      <c r="B1374" s="34" t="str">
        <f ca="1">IF(ISBLANK(Census!C1145),(""),(INT(YEARFRAC(Census!C1145,TODAY(),1))))</f>
        <v/>
      </c>
      <c r="C1374" s="51" t="str">
        <v/>
      </c>
      <c r="D1374" s="51"/>
      <c r="E1374" s="51"/>
      <c r="F1374" s="51">
        <v>0</v>
      </c>
      <c r="G1374" s="32">
        <v>0</v>
      </c>
      <c r="H1374" s="32">
        <v>0</v>
      </c>
      <c r="I1374" s="32">
        <v>0</v>
      </c>
      <c r="J1374" s="32">
        <v>0</v>
      </c>
      <c r="L1374" s="51">
        <v>0</v>
      </c>
      <c r="M1374">
        <v>0</v>
      </c>
      <c r="N1374" s="51"/>
      <c r="O1374" s="51"/>
    </row>
    <row r="1375" spans="1:15" x14ac:dyDescent="0.5">
      <c r="A1375" s="64" t="str">
        <f>IF(ISBLANK(Census!C1146),(""),(INT(YEARFRAC(Census!C1146,'Request Form'!$E$11,1))))</f>
        <v/>
      </c>
      <c r="B1375" s="34" t="str">
        <f ca="1">IF(ISBLANK(Census!C1146),(""),(INT(YEARFRAC(Census!C1146,TODAY(),1))))</f>
        <v/>
      </c>
      <c r="C1375" s="51" t="str">
        <v/>
      </c>
      <c r="D1375" s="51"/>
      <c r="E1375" s="51"/>
      <c r="F1375" s="51">
        <v>0</v>
      </c>
      <c r="G1375" s="32">
        <v>0</v>
      </c>
      <c r="H1375" s="32">
        <v>0</v>
      </c>
      <c r="I1375" s="32">
        <v>0</v>
      </c>
      <c r="J1375" s="32">
        <v>0</v>
      </c>
      <c r="L1375" s="51">
        <v>0</v>
      </c>
      <c r="M1375">
        <v>0</v>
      </c>
      <c r="N1375" s="51"/>
      <c r="O1375" s="51"/>
    </row>
    <row r="1376" spans="1:15" x14ac:dyDescent="0.5">
      <c r="A1376" s="64" t="str">
        <f>IF(ISBLANK(Census!C1147),(""),(INT(YEARFRAC(Census!C1147,'Request Form'!$E$11,1))))</f>
        <v/>
      </c>
      <c r="B1376" s="34" t="str">
        <f ca="1">IF(ISBLANK(Census!C1147),(""),(INT(YEARFRAC(Census!C1147,TODAY(),1))))</f>
        <v/>
      </c>
      <c r="C1376" s="51" t="str">
        <v/>
      </c>
      <c r="D1376" s="51"/>
      <c r="E1376" s="51"/>
      <c r="F1376" s="51">
        <v>0</v>
      </c>
      <c r="G1376" s="32">
        <v>0</v>
      </c>
      <c r="H1376" s="32">
        <v>0</v>
      </c>
      <c r="I1376" s="32">
        <v>0</v>
      </c>
      <c r="J1376" s="32">
        <v>0</v>
      </c>
      <c r="L1376" s="51">
        <v>0</v>
      </c>
      <c r="M1376">
        <v>0</v>
      </c>
      <c r="N1376" s="51"/>
      <c r="O1376" s="51"/>
    </row>
    <row r="1377" spans="1:15" x14ac:dyDescent="0.5">
      <c r="A1377" s="64" t="str">
        <f>IF(ISBLANK(Census!C1148),(""),(INT(YEARFRAC(Census!C1148,'Request Form'!$E$11,1))))</f>
        <v/>
      </c>
      <c r="B1377" s="34" t="str">
        <f ca="1">IF(ISBLANK(Census!C1148),(""),(INT(YEARFRAC(Census!C1148,TODAY(),1))))</f>
        <v/>
      </c>
      <c r="C1377" s="51" t="str">
        <v/>
      </c>
      <c r="D1377" s="51"/>
      <c r="E1377" s="51"/>
      <c r="F1377" s="51">
        <v>0</v>
      </c>
      <c r="G1377" s="32">
        <v>0</v>
      </c>
      <c r="H1377" s="32">
        <v>0</v>
      </c>
      <c r="I1377" s="32">
        <v>0</v>
      </c>
      <c r="J1377" s="32">
        <v>0</v>
      </c>
      <c r="L1377" s="51">
        <v>0</v>
      </c>
      <c r="M1377">
        <v>0</v>
      </c>
      <c r="N1377" s="51"/>
      <c r="O1377" s="51"/>
    </row>
    <row r="1378" spans="1:15" x14ac:dyDescent="0.5">
      <c r="A1378" s="64" t="str">
        <f>IF(ISBLANK(Census!C1149),(""),(INT(YEARFRAC(Census!C1149,'Request Form'!$E$11,1))))</f>
        <v/>
      </c>
      <c r="B1378" s="34" t="str">
        <f ca="1">IF(ISBLANK(Census!C1149),(""),(INT(YEARFRAC(Census!C1149,TODAY(),1))))</f>
        <v/>
      </c>
      <c r="C1378" s="51" t="str">
        <v/>
      </c>
      <c r="D1378" s="51"/>
      <c r="E1378" s="51"/>
      <c r="F1378" s="51">
        <v>0</v>
      </c>
      <c r="G1378" s="32">
        <v>0</v>
      </c>
      <c r="H1378" s="32">
        <v>0</v>
      </c>
      <c r="I1378" s="32">
        <v>0</v>
      </c>
      <c r="J1378" s="32">
        <v>0</v>
      </c>
      <c r="L1378" s="51">
        <v>0</v>
      </c>
      <c r="M1378">
        <v>0</v>
      </c>
      <c r="N1378" s="51"/>
      <c r="O1378" s="51"/>
    </row>
    <row r="1379" spans="1:15" x14ac:dyDescent="0.5">
      <c r="A1379" s="64" t="str">
        <f>IF(ISBLANK(Census!C1150),(""),(INT(YEARFRAC(Census!C1150,'Request Form'!$E$11,1))))</f>
        <v/>
      </c>
      <c r="B1379" s="34" t="str">
        <f ca="1">IF(ISBLANK(Census!C1150),(""),(INT(YEARFRAC(Census!C1150,TODAY(),1))))</f>
        <v/>
      </c>
      <c r="C1379" s="51" t="str">
        <v/>
      </c>
      <c r="D1379" s="51"/>
      <c r="E1379" s="51"/>
      <c r="F1379" s="51">
        <v>0</v>
      </c>
      <c r="G1379" s="32">
        <v>0</v>
      </c>
      <c r="H1379" s="32">
        <v>0</v>
      </c>
      <c r="I1379" s="32">
        <v>0</v>
      </c>
      <c r="J1379" s="32">
        <v>0</v>
      </c>
      <c r="L1379" s="51">
        <v>0</v>
      </c>
      <c r="M1379">
        <v>0</v>
      </c>
      <c r="N1379" s="51"/>
      <c r="O1379" s="51"/>
    </row>
    <row r="1380" spans="1:15" x14ac:dyDescent="0.5">
      <c r="A1380" s="64" t="str">
        <f>IF(ISBLANK(Census!C1151),(""),(INT(YEARFRAC(Census!C1151,'Request Form'!$E$11,1))))</f>
        <v/>
      </c>
      <c r="B1380" s="34" t="str">
        <f ca="1">IF(ISBLANK(Census!C1151),(""),(INT(YEARFRAC(Census!C1151,TODAY(),1))))</f>
        <v/>
      </c>
      <c r="C1380" s="51" t="str">
        <v/>
      </c>
      <c r="D1380" s="51"/>
      <c r="E1380" s="51"/>
      <c r="F1380" s="51">
        <v>0</v>
      </c>
      <c r="G1380" s="32">
        <v>0</v>
      </c>
      <c r="H1380" s="32">
        <v>0</v>
      </c>
      <c r="I1380" s="32">
        <v>0</v>
      </c>
      <c r="J1380" s="32">
        <v>0</v>
      </c>
      <c r="L1380" s="51">
        <v>0</v>
      </c>
      <c r="M1380">
        <v>0</v>
      </c>
      <c r="N1380" s="51"/>
      <c r="O1380" s="51"/>
    </row>
    <row r="1381" spans="1:15" x14ac:dyDescent="0.5">
      <c r="A1381" s="64" t="str">
        <f>IF(ISBLANK(Census!C1152),(""),(INT(YEARFRAC(Census!C1152,'Request Form'!$E$11,1))))</f>
        <v/>
      </c>
      <c r="B1381" s="34" t="str">
        <f ca="1">IF(ISBLANK(Census!C1152),(""),(INT(YEARFRAC(Census!C1152,TODAY(),1))))</f>
        <v/>
      </c>
      <c r="C1381" s="51" t="str">
        <v/>
      </c>
      <c r="D1381" s="51"/>
      <c r="E1381" s="51"/>
      <c r="F1381" s="51">
        <v>0</v>
      </c>
      <c r="G1381" s="32">
        <v>0</v>
      </c>
      <c r="H1381" s="32">
        <v>0</v>
      </c>
      <c r="I1381" s="32">
        <v>0</v>
      </c>
      <c r="J1381" s="32">
        <v>0</v>
      </c>
      <c r="L1381" s="51">
        <v>0</v>
      </c>
      <c r="M1381">
        <v>0</v>
      </c>
      <c r="N1381" s="51"/>
      <c r="O1381" s="51"/>
    </row>
    <row r="1382" spans="1:15" x14ac:dyDescent="0.5">
      <c r="A1382" s="64" t="str">
        <f>IF(ISBLANK(Census!C1153),(""),(INT(YEARFRAC(Census!C1153,'Request Form'!$E$11,1))))</f>
        <v/>
      </c>
      <c r="B1382" s="34" t="str">
        <f ca="1">IF(ISBLANK(Census!C1153),(""),(INT(YEARFRAC(Census!C1153,TODAY(),1))))</f>
        <v/>
      </c>
      <c r="C1382" s="51" t="str">
        <v/>
      </c>
      <c r="D1382" s="51"/>
      <c r="E1382" s="51"/>
      <c r="F1382" s="51">
        <v>0</v>
      </c>
      <c r="G1382" s="32">
        <v>0</v>
      </c>
      <c r="H1382" s="32">
        <v>0</v>
      </c>
      <c r="I1382" s="32">
        <v>0</v>
      </c>
      <c r="J1382" s="32">
        <v>0</v>
      </c>
      <c r="L1382" s="51">
        <v>0</v>
      </c>
      <c r="M1382">
        <v>0</v>
      </c>
      <c r="N1382" s="51"/>
      <c r="O1382" s="51"/>
    </row>
    <row r="1383" spans="1:15" x14ac:dyDescent="0.5">
      <c r="A1383" s="64" t="str">
        <f>IF(ISBLANK(Census!C1154),(""),(INT(YEARFRAC(Census!C1154,'Request Form'!$E$11,1))))</f>
        <v/>
      </c>
      <c r="B1383" s="34" t="str">
        <f ca="1">IF(ISBLANK(Census!C1154),(""),(INT(YEARFRAC(Census!C1154,TODAY(),1))))</f>
        <v/>
      </c>
      <c r="C1383" s="51" t="str">
        <v/>
      </c>
      <c r="D1383" s="51"/>
      <c r="E1383" s="51"/>
      <c r="F1383" s="51">
        <v>0</v>
      </c>
      <c r="G1383" s="32">
        <v>0</v>
      </c>
      <c r="H1383" s="32">
        <v>0</v>
      </c>
      <c r="I1383" s="32">
        <v>0</v>
      </c>
      <c r="J1383" s="32">
        <v>0</v>
      </c>
      <c r="L1383" s="51">
        <v>0</v>
      </c>
      <c r="M1383">
        <v>0</v>
      </c>
      <c r="N1383" s="51"/>
      <c r="O1383" s="51"/>
    </row>
    <row r="1384" spans="1:15" x14ac:dyDescent="0.5">
      <c r="A1384" s="64" t="str">
        <f>IF(ISBLANK(Census!C1155),(""),(INT(YEARFRAC(Census!C1155,'Request Form'!$E$11,1))))</f>
        <v/>
      </c>
      <c r="B1384" s="34" t="str">
        <f ca="1">IF(ISBLANK(Census!C1155),(""),(INT(YEARFRAC(Census!C1155,TODAY(),1))))</f>
        <v/>
      </c>
      <c r="C1384" s="51" t="str">
        <v/>
      </c>
      <c r="D1384" s="51"/>
      <c r="E1384" s="51"/>
      <c r="F1384" s="51">
        <v>0</v>
      </c>
      <c r="G1384" s="32">
        <v>0</v>
      </c>
      <c r="H1384" s="32">
        <v>0</v>
      </c>
      <c r="I1384" s="32">
        <v>0</v>
      </c>
      <c r="J1384" s="32">
        <v>0</v>
      </c>
      <c r="L1384" s="51">
        <v>0</v>
      </c>
      <c r="M1384">
        <v>0</v>
      </c>
      <c r="N1384" s="51"/>
      <c r="O1384" s="51"/>
    </row>
    <row r="1385" spans="1:15" x14ac:dyDescent="0.5">
      <c r="A1385" s="64" t="str">
        <f>IF(ISBLANK(Census!C1156),(""),(INT(YEARFRAC(Census!C1156,'Request Form'!$E$11,1))))</f>
        <v/>
      </c>
      <c r="B1385" s="34" t="str">
        <f ca="1">IF(ISBLANK(Census!C1156),(""),(INT(YEARFRAC(Census!C1156,TODAY(),1))))</f>
        <v/>
      </c>
      <c r="C1385" s="51" t="str">
        <v/>
      </c>
      <c r="D1385" s="51"/>
      <c r="E1385" s="51"/>
      <c r="F1385" s="51">
        <v>0</v>
      </c>
      <c r="G1385" s="32">
        <v>0</v>
      </c>
      <c r="H1385" s="32">
        <v>0</v>
      </c>
      <c r="I1385" s="32">
        <v>0</v>
      </c>
      <c r="J1385" s="32">
        <v>0</v>
      </c>
      <c r="L1385" s="51">
        <v>0</v>
      </c>
      <c r="M1385">
        <v>0</v>
      </c>
      <c r="N1385" s="51"/>
      <c r="O1385" s="51"/>
    </row>
    <row r="1386" spans="1:15" x14ac:dyDescent="0.5">
      <c r="A1386" s="64" t="str">
        <f>IF(ISBLANK(Census!C1157),(""),(INT(YEARFRAC(Census!C1157,'Request Form'!$E$11,1))))</f>
        <v/>
      </c>
      <c r="B1386" s="34" t="str">
        <f ca="1">IF(ISBLANK(Census!C1157),(""),(INT(YEARFRAC(Census!C1157,TODAY(),1))))</f>
        <v/>
      </c>
      <c r="C1386" s="51" t="str">
        <v/>
      </c>
      <c r="D1386" s="51"/>
      <c r="E1386" s="51"/>
      <c r="F1386" s="51">
        <v>0</v>
      </c>
      <c r="G1386" s="32">
        <v>0</v>
      </c>
      <c r="H1386" s="32">
        <v>0</v>
      </c>
      <c r="I1386" s="32">
        <v>0</v>
      </c>
      <c r="J1386" s="32">
        <v>0</v>
      </c>
      <c r="L1386" s="51">
        <v>0</v>
      </c>
      <c r="M1386">
        <v>0</v>
      </c>
      <c r="N1386" s="51"/>
      <c r="O1386" s="51"/>
    </row>
    <row r="1387" spans="1:15" x14ac:dyDescent="0.5">
      <c r="A1387" s="64" t="str">
        <f>IF(ISBLANK(Census!C1158),(""),(INT(YEARFRAC(Census!C1158,'Request Form'!$E$11,1))))</f>
        <v/>
      </c>
      <c r="B1387" s="34" t="str">
        <f ca="1">IF(ISBLANK(Census!C1158),(""),(INT(YEARFRAC(Census!C1158,TODAY(),1))))</f>
        <v/>
      </c>
      <c r="C1387" s="51" t="str">
        <v/>
      </c>
      <c r="D1387" s="51"/>
      <c r="E1387" s="51"/>
      <c r="F1387" s="51">
        <v>0</v>
      </c>
      <c r="G1387" s="32">
        <v>0</v>
      </c>
      <c r="H1387" s="32">
        <v>0</v>
      </c>
      <c r="I1387" s="32">
        <v>0</v>
      </c>
      <c r="J1387" s="32">
        <v>0</v>
      </c>
      <c r="L1387" s="51">
        <v>0</v>
      </c>
      <c r="M1387">
        <v>0</v>
      </c>
      <c r="N1387" s="51"/>
      <c r="O1387" s="51"/>
    </row>
    <row r="1388" spans="1:15" x14ac:dyDescent="0.5">
      <c r="A1388" s="64" t="str">
        <f>IF(ISBLANK(Census!C1159),(""),(INT(YEARFRAC(Census!C1159,'Request Form'!$E$11,1))))</f>
        <v/>
      </c>
      <c r="B1388" s="34" t="str">
        <f ca="1">IF(ISBLANK(Census!C1159),(""),(INT(YEARFRAC(Census!C1159,TODAY(),1))))</f>
        <v/>
      </c>
      <c r="C1388" s="51" t="str">
        <v/>
      </c>
      <c r="D1388" s="51"/>
      <c r="E1388" s="51"/>
      <c r="F1388" s="51">
        <v>0</v>
      </c>
      <c r="G1388" s="32">
        <v>0</v>
      </c>
      <c r="H1388" s="32">
        <v>0</v>
      </c>
      <c r="I1388" s="32">
        <v>0</v>
      </c>
      <c r="J1388" s="32">
        <v>0</v>
      </c>
      <c r="L1388" s="51">
        <v>0</v>
      </c>
      <c r="M1388">
        <v>0</v>
      </c>
      <c r="N1388" s="51"/>
      <c r="O1388" s="51"/>
    </row>
    <row r="1389" spans="1:15" x14ac:dyDescent="0.5">
      <c r="A1389" s="64" t="str">
        <f>IF(ISBLANK(Census!C1160),(""),(INT(YEARFRAC(Census!C1160,'Request Form'!$E$11,1))))</f>
        <v/>
      </c>
      <c r="B1389" s="34" t="str">
        <f ca="1">IF(ISBLANK(Census!C1160),(""),(INT(YEARFRAC(Census!C1160,TODAY(),1))))</f>
        <v/>
      </c>
      <c r="C1389" s="51" t="str">
        <v/>
      </c>
      <c r="D1389" s="51"/>
      <c r="E1389" s="51"/>
      <c r="F1389" s="51">
        <v>0</v>
      </c>
      <c r="G1389" s="32">
        <v>0</v>
      </c>
      <c r="H1389" s="32">
        <v>0</v>
      </c>
      <c r="I1389" s="32">
        <v>0</v>
      </c>
      <c r="J1389" s="32">
        <v>0</v>
      </c>
      <c r="L1389" s="51">
        <v>0</v>
      </c>
      <c r="M1389">
        <v>0</v>
      </c>
      <c r="N1389" s="51"/>
      <c r="O1389" s="51"/>
    </row>
    <row r="1390" spans="1:15" x14ac:dyDescent="0.5">
      <c r="A1390" s="64" t="str">
        <f>IF(ISBLANK(Census!C1161),(""),(INT(YEARFRAC(Census!C1161,'Request Form'!$E$11,1))))</f>
        <v/>
      </c>
      <c r="B1390" s="34" t="str">
        <f ca="1">IF(ISBLANK(Census!C1161),(""),(INT(YEARFRAC(Census!C1161,TODAY(),1))))</f>
        <v/>
      </c>
      <c r="C1390" s="51" t="str">
        <v/>
      </c>
      <c r="D1390" s="51"/>
      <c r="E1390" s="51"/>
      <c r="F1390" s="51">
        <v>0</v>
      </c>
      <c r="G1390" s="32">
        <v>0</v>
      </c>
      <c r="H1390" s="32">
        <v>0</v>
      </c>
      <c r="I1390" s="32">
        <v>0</v>
      </c>
      <c r="J1390" s="32">
        <v>0</v>
      </c>
      <c r="L1390" s="51">
        <v>0</v>
      </c>
      <c r="M1390">
        <v>0</v>
      </c>
      <c r="N1390" s="51"/>
      <c r="O1390" s="51"/>
    </row>
    <row r="1391" spans="1:15" x14ac:dyDescent="0.5">
      <c r="A1391" s="64" t="str">
        <f>IF(ISBLANK(Census!C1162),(""),(INT(YEARFRAC(Census!C1162,'Request Form'!$E$11,1))))</f>
        <v/>
      </c>
      <c r="B1391" s="34" t="str">
        <f ca="1">IF(ISBLANK(Census!C1162),(""),(INT(YEARFRAC(Census!C1162,TODAY(),1))))</f>
        <v/>
      </c>
      <c r="C1391" s="51" t="str">
        <v/>
      </c>
      <c r="D1391" s="51"/>
      <c r="E1391" s="51"/>
      <c r="F1391" s="51">
        <v>0</v>
      </c>
      <c r="G1391" s="32">
        <v>0</v>
      </c>
      <c r="H1391" s="32">
        <v>0</v>
      </c>
      <c r="I1391" s="32">
        <v>0</v>
      </c>
      <c r="J1391" s="32">
        <v>0</v>
      </c>
      <c r="L1391" s="51">
        <v>0</v>
      </c>
      <c r="M1391">
        <v>0</v>
      </c>
      <c r="N1391" s="51"/>
      <c r="O1391" s="51"/>
    </row>
    <row r="1392" spans="1:15" x14ac:dyDescent="0.5">
      <c r="A1392" s="64" t="str">
        <f>IF(ISBLANK(Census!C1163),(""),(INT(YEARFRAC(Census!C1163,'Request Form'!$E$11,1))))</f>
        <v/>
      </c>
      <c r="B1392" s="34" t="str">
        <f ca="1">IF(ISBLANK(Census!C1163),(""),(INT(YEARFRAC(Census!C1163,TODAY(),1))))</f>
        <v/>
      </c>
      <c r="C1392" s="51" t="str">
        <v/>
      </c>
      <c r="D1392" s="51"/>
      <c r="E1392" s="51"/>
      <c r="F1392" s="51">
        <v>0</v>
      </c>
      <c r="G1392" s="32">
        <v>0</v>
      </c>
      <c r="H1392" s="32">
        <v>0</v>
      </c>
      <c r="I1392" s="32">
        <v>0</v>
      </c>
      <c r="J1392" s="32">
        <v>0</v>
      </c>
      <c r="L1392" s="51">
        <v>0</v>
      </c>
      <c r="M1392">
        <v>0</v>
      </c>
      <c r="N1392" s="51"/>
      <c r="O1392" s="51"/>
    </row>
    <row r="1393" spans="1:15" x14ac:dyDescent="0.5">
      <c r="A1393" s="64" t="str">
        <f>IF(ISBLANK(Census!C1164),(""),(INT(YEARFRAC(Census!C1164,'Request Form'!$E$11,1))))</f>
        <v/>
      </c>
      <c r="B1393" s="34" t="str">
        <f ca="1">IF(ISBLANK(Census!C1164),(""),(INT(YEARFRAC(Census!C1164,TODAY(),1))))</f>
        <v/>
      </c>
      <c r="C1393" s="51" t="str">
        <v/>
      </c>
      <c r="D1393" s="51"/>
      <c r="E1393" s="51"/>
      <c r="F1393" s="51">
        <v>0</v>
      </c>
      <c r="G1393" s="32">
        <v>0</v>
      </c>
      <c r="H1393" s="32">
        <v>0</v>
      </c>
      <c r="I1393" s="32">
        <v>0</v>
      </c>
      <c r="J1393" s="32">
        <v>0</v>
      </c>
      <c r="L1393" s="51">
        <v>0</v>
      </c>
      <c r="M1393">
        <v>0</v>
      </c>
      <c r="N1393" s="51"/>
      <c r="O1393" s="51"/>
    </row>
    <row r="1394" spans="1:15" x14ac:dyDescent="0.5">
      <c r="A1394" s="64" t="str">
        <f>IF(ISBLANK(Census!C1165),(""),(INT(YEARFRAC(Census!C1165,'Request Form'!$E$11,1))))</f>
        <v/>
      </c>
      <c r="B1394" s="34" t="str">
        <f ca="1">IF(ISBLANK(Census!C1165),(""),(INT(YEARFRAC(Census!C1165,TODAY(),1))))</f>
        <v/>
      </c>
      <c r="C1394" s="51" t="str">
        <v/>
      </c>
      <c r="D1394" s="51"/>
      <c r="E1394" s="51"/>
      <c r="F1394" s="51">
        <v>0</v>
      </c>
      <c r="G1394" s="32">
        <v>0</v>
      </c>
      <c r="H1394" s="32">
        <v>0</v>
      </c>
      <c r="I1394" s="32">
        <v>0</v>
      </c>
      <c r="J1394" s="32">
        <v>0</v>
      </c>
      <c r="L1394" s="51">
        <v>0</v>
      </c>
      <c r="M1394">
        <v>0</v>
      </c>
      <c r="N1394" s="51"/>
      <c r="O1394" s="51"/>
    </row>
    <row r="1395" spans="1:15" x14ac:dyDescent="0.5">
      <c r="A1395" s="64" t="str">
        <f>IF(ISBLANK(Census!C1166),(""),(INT(YEARFRAC(Census!C1166,'Request Form'!$E$11,1))))</f>
        <v/>
      </c>
      <c r="B1395" s="34" t="str">
        <f ca="1">IF(ISBLANK(Census!C1166),(""),(INT(YEARFRAC(Census!C1166,TODAY(),1))))</f>
        <v/>
      </c>
      <c r="C1395" s="51" t="str">
        <v/>
      </c>
      <c r="D1395" s="51"/>
      <c r="E1395" s="51"/>
      <c r="F1395" s="51">
        <v>0</v>
      </c>
      <c r="G1395" s="32">
        <v>0</v>
      </c>
      <c r="H1395" s="32">
        <v>0</v>
      </c>
      <c r="I1395" s="32">
        <v>0</v>
      </c>
      <c r="J1395" s="32">
        <v>0</v>
      </c>
      <c r="L1395" s="51">
        <v>0</v>
      </c>
      <c r="M1395">
        <v>0</v>
      </c>
      <c r="N1395" s="51"/>
      <c r="O1395" s="51"/>
    </row>
    <row r="1396" spans="1:15" x14ac:dyDescent="0.5">
      <c r="A1396" s="64" t="str">
        <f>IF(ISBLANK(Census!C1167),(""),(INT(YEARFRAC(Census!C1167,'Request Form'!$E$11,1))))</f>
        <v/>
      </c>
      <c r="B1396" s="34" t="str">
        <f ca="1">IF(ISBLANK(Census!C1167),(""),(INT(YEARFRAC(Census!C1167,TODAY(),1))))</f>
        <v/>
      </c>
      <c r="C1396" s="51" t="str">
        <v/>
      </c>
      <c r="D1396" s="51"/>
      <c r="E1396" s="51"/>
      <c r="F1396" s="51">
        <v>0</v>
      </c>
      <c r="G1396" s="32">
        <v>0</v>
      </c>
      <c r="H1396" s="32">
        <v>0</v>
      </c>
      <c r="I1396" s="32">
        <v>0</v>
      </c>
      <c r="J1396" s="32">
        <v>0</v>
      </c>
      <c r="L1396" s="51">
        <v>0</v>
      </c>
      <c r="M1396">
        <v>0</v>
      </c>
      <c r="N1396" s="51"/>
      <c r="O1396" s="51"/>
    </row>
    <row r="1397" spans="1:15" x14ac:dyDescent="0.5">
      <c r="A1397" s="64" t="str">
        <f>IF(ISBLANK(Census!C1168),(""),(INT(YEARFRAC(Census!C1168,'Request Form'!$E$11,1))))</f>
        <v/>
      </c>
      <c r="B1397" s="34" t="str">
        <f ca="1">IF(ISBLANK(Census!C1168),(""),(INT(YEARFRAC(Census!C1168,TODAY(),1))))</f>
        <v/>
      </c>
      <c r="C1397" s="51" t="str">
        <v/>
      </c>
      <c r="D1397" s="51"/>
      <c r="E1397" s="51"/>
      <c r="F1397" s="51">
        <v>0</v>
      </c>
      <c r="G1397" s="32">
        <v>0</v>
      </c>
      <c r="H1397" s="32">
        <v>0</v>
      </c>
      <c r="I1397" s="32">
        <v>0</v>
      </c>
      <c r="J1397" s="32">
        <v>0</v>
      </c>
      <c r="L1397" s="51">
        <v>0</v>
      </c>
      <c r="M1397">
        <v>0</v>
      </c>
      <c r="N1397" s="51"/>
      <c r="O1397" s="51"/>
    </row>
    <row r="1398" spans="1:15" x14ac:dyDescent="0.5">
      <c r="A1398" s="64" t="str">
        <f>IF(ISBLANK(Census!C1169),(""),(INT(YEARFRAC(Census!C1169,'Request Form'!$E$11,1))))</f>
        <v/>
      </c>
      <c r="B1398" s="34" t="str">
        <f ca="1">IF(ISBLANK(Census!C1169),(""),(INT(YEARFRAC(Census!C1169,TODAY(),1))))</f>
        <v/>
      </c>
      <c r="C1398" s="51" t="str">
        <v/>
      </c>
      <c r="D1398" s="51"/>
      <c r="E1398" s="51"/>
      <c r="F1398" s="51">
        <v>0</v>
      </c>
      <c r="G1398" s="32">
        <v>0</v>
      </c>
      <c r="H1398" s="32">
        <v>0</v>
      </c>
      <c r="I1398" s="32">
        <v>0</v>
      </c>
      <c r="J1398" s="32">
        <v>0</v>
      </c>
      <c r="L1398" s="51">
        <v>0</v>
      </c>
      <c r="M1398">
        <v>0</v>
      </c>
      <c r="N1398" s="51"/>
      <c r="O1398" s="51"/>
    </row>
    <row r="1399" spans="1:15" x14ac:dyDescent="0.5">
      <c r="A1399" s="64" t="str">
        <f>IF(ISBLANK(Census!C1170),(""),(INT(YEARFRAC(Census!C1170,'Request Form'!$E$11,1))))</f>
        <v/>
      </c>
      <c r="B1399" s="34" t="str">
        <f ca="1">IF(ISBLANK(Census!C1170),(""),(INT(YEARFRAC(Census!C1170,TODAY(),1))))</f>
        <v/>
      </c>
      <c r="C1399" s="51" t="str">
        <v/>
      </c>
      <c r="D1399" s="51"/>
      <c r="E1399" s="51"/>
      <c r="F1399" s="51">
        <v>0</v>
      </c>
      <c r="G1399" s="32">
        <v>0</v>
      </c>
      <c r="H1399" s="32">
        <v>0</v>
      </c>
      <c r="I1399" s="32">
        <v>0</v>
      </c>
      <c r="J1399" s="32">
        <v>0</v>
      </c>
      <c r="L1399" s="51">
        <v>0</v>
      </c>
      <c r="M1399">
        <v>0</v>
      </c>
      <c r="N1399" s="51"/>
      <c r="O1399" s="51"/>
    </row>
    <row r="1400" spans="1:15" x14ac:dyDescent="0.5">
      <c r="A1400" s="64" t="str">
        <f>IF(ISBLANK(Census!C1171),(""),(INT(YEARFRAC(Census!C1171,'Request Form'!$E$11,1))))</f>
        <v/>
      </c>
      <c r="B1400" s="34" t="str">
        <f ca="1">IF(ISBLANK(Census!C1171),(""),(INT(YEARFRAC(Census!C1171,TODAY(),1))))</f>
        <v/>
      </c>
      <c r="C1400" s="51" t="str">
        <v/>
      </c>
      <c r="D1400" s="51"/>
      <c r="E1400" s="51"/>
      <c r="F1400" s="51">
        <v>0</v>
      </c>
      <c r="G1400" s="32">
        <v>0</v>
      </c>
      <c r="H1400" s="32">
        <v>0</v>
      </c>
      <c r="I1400" s="32">
        <v>0</v>
      </c>
      <c r="J1400" s="32">
        <v>0</v>
      </c>
      <c r="L1400" s="51">
        <v>0</v>
      </c>
      <c r="M1400">
        <v>0</v>
      </c>
      <c r="N1400" s="51"/>
      <c r="O1400" s="51"/>
    </row>
    <row r="1401" spans="1:15" x14ac:dyDescent="0.5">
      <c r="A1401" s="64" t="str">
        <f>IF(ISBLANK(Census!C1172),(""),(INT(YEARFRAC(Census!C1172,'Request Form'!$E$11,1))))</f>
        <v/>
      </c>
      <c r="B1401" s="34" t="str">
        <f ca="1">IF(ISBLANK(Census!C1172),(""),(INT(YEARFRAC(Census!C1172,TODAY(),1))))</f>
        <v/>
      </c>
      <c r="C1401" s="51" t="str">
        <v/>
      </c>
      <c r="D1401" s="51"/>
      <c r="E1401" s="51"/>
      <c r="F1401" s="51">
        <v>0</v>
      </c>
      <c r="G1401" s="32">
        <v>0</v>
      </c>
      <c r="H1401" s="32">
        <v>0</v>
      </c>
      <c r="I1401" s="32">
        <v>0</v>
      </c>
      <c r="J1401" s="32">
        <v>0</v>
      </c>
      <c r="L1401" s="51">
        <v>0</v>
      </c>
      <c r="M1401">
        <v>0</v>
      </c>
      <c r="N1401" s="51"/>
      <c r="O1401" s="51"/>
    </row>
    <row r="1402" spans="1:15" x14ac:dyDescent="0.5">
      <c r="A1402" s="64" t="str">
        <f>IF(ISBLANK(Census!C1173),(""),(INT(YEARFRAC(Census!C1173,'Request Form'!$E$11,1))))</f>
        <v/>
      </c>
      <c r="B1402" s="34" t="str">
        <f ca="1">IF(ISBLANK(Census!C1173),(""),(INT(YEARFRAC(Census!C1173,TODAY(),1))))</f>
        <v/>
      </c>
      <c r="C1402" s="51" t="str">
        <v/>
      </c>
      <c r="D1402" s="51"/>
      <c r="E1402" s="51"/>
      <c r="F1402" s="51">
        <v>0</v>
      </c>
      <c r="G1402" s="32">
        <v>0</v>
      </c>
      <c r="H1402" s="32">
        <v>0</v>
      </c>
      <c r="I1402" s="32">
        <v>0</v>
      </c>
      <c r="J1402" s="32">
        <v>0</v>
      </c>
      <c r="L1402" s="51">
        <v>0</v>
      </c>
      <c r="M1402">
        <v>0</v>
      </c>
      <c r="N1402" s="51"/>
      <c r="O1402" s="51"/>
    </row>
    <row r="1403" spans="1:15" x14ac:dyDescent="0.5">
      <c r="A1403" s="64" t="str">
        <f>IF(ISBLANK(Census!C1174),(""),(INT(YEARFRAC(Census!C1174,'Request Form'!$E$11,1))))</f>
        <v/>
      </c>
      <c r="B1403" s="34" t="str">
        <f ca="1">IF(ISBLANK(Census!C1174),(""),(INT(YEARFRAC(Census!C1174,TODAY(),1))))</f>
        <v/>
      </c>
      <c r="C1403" s="51" t="str">
        <v/>
      </c>
      <c r="D1403" s="51"/>
      <c r="E1403" s="51"/>
      <c r="F1403" s="51">
        <v>0</v>
      </c>
      <c r="G1403" s="32">
        <v>0</v>
      </c>
      <c r="H1403" s="32">
        <v>0</v>
      </c>
      <c r="I1403" s="32">
        <v>0</v>
      </c>
      <c r="J1403" s="32">
        <v>0</v>
      </c>
      <c r="L1403" s="51">
        <v>0</v>
      </c>
      <c r="M1403">
        <v>0</v>
      </c>
      <c r="N1403" s="51"/>
      <c r="O1403" s="51"/>
    </row>
    <row r="1404" spans="1:15" x14ac:dyDescent="0.5">
      <c r="A1404" s="64" t="str">
        <f>IF(ISBLANK(Census!C1175),(""),(INT(YEARFRAC(Census!C1175,'Request Form'!$E$11,1))))</f>
        <v/>
      </c>
      <c r="B1404" s="34" t="str">
        <f ca="1">IF(ISBLANK(Census!C1175),(""),(INT(YEARFRAC(Census!C1175,TODAY(),1))))</f>
        <v/>
      </c>
      <c r="C1404" s="51" t="str">
        <v/>
      </c>
      <c r="D1404" s="51"/>
      <c r="E1404" s="51"/>
      <c r="F1404" s="51">
        <v>0</v>
      </c>
      <c r="G1404" s="32">
        <v>0</v>
      </c>
      <c r="H1404" s="32">
        <v>0</v>
      </c>
      <c r="I1404" s="32">
        <v>0</v>
      </c>
      <c r="J1404" s="32">
        <v>0</v>
      </c>
      <c r="L1404" s="51">
        <v>0</v>
      </c>
      <c r="M1404">
        <v>0</v>
      </c>
      <c r="N1404" s="51"/>
      <c r="O1404" s="51"/>
    </row>
    <row r="1405" spans="1:15" x14ac:dyDescent="0.5">
      <c r="A1405" s="64" t="str">
        <f>IF(ISBLANK(Census!C1176),(""),(INT(YEARFRAC(Census!C1176,'Request Form'!$E$11,1))))</f>
        <v/>
      </c>
      <c r="B1405" s="34" t="str">
        <f ca="1">IF(ISBLANK(Census!C1176),(""),(INT(YEARFRAC(Census!C1176,TODAY(),1))))</f>
        <v/>
      </c>
      <c r="C1405" s="51" t="str">
        <v/>
      </c>
      <c r="D1405" s="51"/>
      <c r="E1405" s="51"/>
      <c r="F1405" s="51">
        <v>0</v>
      </c>
      <c r="G1405" s="32">
        <v>0</v>
      </c>
      <c r="H1405" s="32">
        <v>0</v>
      </c>
      <c r="I1405" s="32">
        <v>0</v>
      </c>
      <c r="J1405" s="32">
        <v>0</v>
      </c>
      <c r="L1405" s="51">
        <v>0</v>
      </c>
      <c r="M1405">
        <v>0</v>
      </c>
      <c r="N1405" s="51"/>
      <c r="O1405" s="51"/>
    </row>
    <row r="1406" spans="1:15" x14ac:dyDescent="0.5">
      <c r="A1406" s="64" t="str">
        <f>IF(ISBLANK(Census!C1177),(""),(INT(YEARFRAC(Census!C1177,'Request Form'!$E$11,1))))</f>
        <v/>
      </c>
      <c r="B1406" s="34" t="str">
        <f ca="1">IF(ISBLANK(Census!C1177),(""),(INT(YEARFRAC(Census!C1177,TODAY(),1))))</f>
        <v/>
      </c>
      <c r="C1406" s="51" t="str">
        <v/>
      </c>
      <c r="D1406" s="51"/>
      <c r="E1406" s="51"/>
      <c r="F1406" s="51">
        <v>0</v>
      </c>
      <c r="G1406" s="32">
        <v>0</v>
      </c>
      <c r="H1406" s="32">
        <v>0</v>
      </c>
      <c r="I1406" s="32">
        <v>0</v>
      </c>
      <c r="J1406" s="32">
        <v>0</v>
      </c>
      <c r="L1406" s="51">
        <v>0</v>
      </c>
      <c r="M1406">
        <v>0</v>
      </c>
      <c r="N1406" s="51"/>
      <c r="O1406" s="51"/>
    </row>
    <row r="1407" spans="1:15" x14ac:dyDescent="0.5">
      <c r="A1407" s="64" t="str">
        <f>IF(ISBLANK(Census!C1178),(""),(INT(YEARFRAC(Census!C1178,'Request Form'!$E$11,1))))</f>
        <v/>
      </c>
      <c r="B1407" s="34" t="str">
        <f ca="1">IF(ISBLANK(Census!C1178),(""),(INT(YEARFRAC(Census!C1178,TODAY(),1))))</f>
        <v/>
      </c>
      <c r="C1407" s="51" t="str">
        <v/>
      </c>
      <c r="D1407" s="51"/>
      <c r="E1407" s="51"/>
      <c r="F1407" s="51">
        <v>0</v>
      </c>
      <c r="G1407" s="32">
        <v>0</v>
      </c>
      <c r="H1407" s="32">
        <v>0</v>
      </c>
      <c r="I1407" s="32">
        <v>0</v>
      </c>
      <c r="J1407" s="32">
        <v>0</v>
      </c>
      <c r="L1407" s="51">
        <v>0</v>
      </c>
      <c r="M1407">
        <v>0</v>
      </c>
      <c r="N1407" s="51"/>
      <c r="O1407" s="51"/>
    </row>
    <row r="1408" spans="1:15" x14ac:dyDescent="0.5">
      <c r="A1408" s="64" t="str">
        <f>IF(ISBLANK(Census!C1179),(""),(INT(YEARFRAC(Census!C1179,'Request Form'!$E$11,1))))</f>
        <v/>
      </c>
      <c r="B1408" s="34" t="str">
        <f ca="1">IF(ISBLANK(Census!C1179),(""),(INT(YEARFRAC(Census!C1179,TODAY(),1))))</f>
        <v/>
      </c>
      <c r="C1408" s="51" t="str">
        <v/>
      </c>
      <c r="D1408" s="51"/>
      <c r="E1408" s="51"/>
      <c r="F1408" s="51">
        <v>0</v>
      </c>
      <c r="G1408" s="32">
        <v>0</v>
      </c>
      <c r="H1408" s="32">
        <v>0</v>
      </c>
      <c r="I1408" s="32">
        <v>0</v>
      </c>
      <c r="J1408" s="32">
        <v>0</v>
      </c>
      <c r="L1408" s="51">
        <v>0</v>
      </c>
      <c r="M1408">
        <v>0</v>
      </c>
      <c r="N1408" s="51"/>
      <c r="O1408" s="51"/>
    </row>
    <row r="1409" spans="1:15" x14ac:dyDescent="0.5">
      <c r="A1409" s="64" t="str">
        <f>IF(ISBLANK(Census!C1180),(""),(INT(YEARFRAC(Census!C1180,'Request Form'!$E$11,1))))</f>
        <v/>
      </c>
      <c r="B1409" s="34" t="str">
        <f ca="1">IF(ISBLANK(Census!C1180),(""),(INT(YEARFRAC(Census!C1180,TODAY(),1))))</f>
        <v/>
      </c>
      <c r="C1409" s="51" t="str">
        <v/>
      </c>
      <c r="D1409" s="51"/>
      <c r="E1409" s="51"/>
      <c r="F1409" s="51">
        <v>0</v>
      </c>
      <c r="G1409" s="32">
        <v>0</v>
      </c>
      <c r="H1409" s="32">
        <v>0</v>
      </c>
      <c r="I1409" s="32">
        <v>0</v>
      </c>
      <c r="J1409" s="32">
        <v>0</v>
      </c>
      <c r="L1409" s="51">
        <v>0</v>
      </c>
      <c r="M1409">
        <v>0</v>
      </c>
      <c r="N1409" s="51"/>
      <c r="O1409" s="51"/>
    </row>
    <row r="1410" spans="1:15" x14ac:dyDescent="0.5">
      <c r="A1410" s="64" t="str">
        <f>IF(ISBLANK(Census!C1181),(""),(INT(YEARFRAC(Census!C1181,'Request Form'!$E$11,1))))</f>
        <v/>
      </c>
      <c r="B1410" s="34" t="str">
        <f ca="1">IF(ISBLANK(Census!C1181),(""),(INT(YEARFRAC(Census!C1181,TODAY(),1))))</f>
        <v/>
      </c>
      <c r="C1410" s="51" t="str">
        <v/>
      </c>
      <c r="D1410" s="51"/>
      <c r="E1410" s="51"/>
      <c r="F1410" s="51">
        <v>0</v>
      </c>
      <c r="G1410" s="32">
        <v>0</v>
      </c>
      <c r="H1410" s="32">
        <v>0</v>
      </c>
      <c r="I1410" s="32">
        <v>0</v>
      </c>
      <c r="J1410" s="32">
        <v>0</v>
      </c>
      <c r="L1410" s="51">
        <v>0</v>
      </c>
      <c r="M1410">
        <v>0</v>
      </c>
      <c r="N1410" s="51"/>
      <c r="O1410" s="51"/>
    </row>
    <row r="1411" spans="1:15" x14ac:dyDescent="0.5">
      <c r="A1411" s="64" t="str">
        <f>IF(ISBLANK(Census!C1182),(""),(INT(YEARFRAC(Census!C1182,'Request Form'!$E$11,1))))</f>
        <v/>
      </c>
      <c r="B1411" s="34" t="str">
        <f ca="1">IF(ISBLANK(Census!C1182),(""),(INT(YEARFRAC(Census!C1182,TODAY(),1))))</f>
        <v/>
      </c>
      <c r="C1411" s="51" t="str">
        <v/>
      </c>
      <c r="D1411" s="51"/>
      <c r="E1411" s="51"/>
      <c r="F1411" s="51">
        <v>0</v>
      </c>
      <c r="G1411" s="32">
        <v>0</v>
      </c>
      <c r="H1411" s="32">
        <v>0</v>
      </c>
      <c r="I1411" s="32">
        <v>0</v>
      </c>
      <c r="J1411" s="32">
        <v>0</v>
      </c>
      <c r="L1411" s="51">
        <v>0</v>
      </c>
      <c r="M1411">
        <v>0</v>
      </c>
      <c r="N1411" s="51"/>
      <c r="O1411" s="51"/>
    </row>
    <row r="1412" spans="1:15" x14ac:dyDescent="0.5">
      <c r="A1412" s="64" t="str">
        <f>IF(ISBLANK(Census!C1183),(""),(INT(YEARFRAC(Census!C1183,'Request Form'!$E$11,1))))</f>
        <v/>
      </c>
      <c r="B1412" s="34" t="str">
        <f ca="1">IF(ISBLANK(Census!C1183),(""),(INT(YEARFRAC(Census!C1183,TODAY(),1))))</f>
        <v/>
      </c>
      <c r="C1412" s="51" t="str">
        <v/>
      </c>
      <c r="D1412" s="51"/>
      <c r="E1412" s="51"/>
      <c r="F1412" s="51">
        <v>0</v>
      </c>
      <c r="G1412" s="32">
        <v>0</v>
      </c>
      <c r="H1412" s="32">
        <v>0</v>
      </c>
      <c r="I1412" s="32">
        <v>0</v>
      </c>
      <c r="J1412" s="32">
        <v>0</v>
      </c>
      <c r="L1412" s="51">
        <v>0</v>
      </c>
      <c r="M1412">
        <v>0</v>
      </c>
      <c r="N1412" s="51"/>
      <c r="O1412" s="51"/>
    </row>
    <row r="1413" spans="1:15" x14ac:dyDescent="0.5">
      <c r="A1413" s="64" t="str">
        <f>IF(ISBLANK(Census!C1184),(""),(INT(YEARFRAC(Census!C1184,'Request Form'!$E$11,1))))</f>
        <v/>
      </c>
      <c r="B1413" s="34" t="str">
        <f ca="1">IF(ISBLANK(Census!C1184),(""),(INT(YEARFRAC(Census!C1184,TODAY(),1))))</f>
        <v/>
      </c>
      <c r="C1413" s="51" t="str">
        <v/>
      </c>
      <c r="D1413" s="51"/>
      <c r="E1413" s="51"/>
      <c r="F1413" s="51">
        <v>0</v>
      </c>
      <c r="G1413" s="32">
        <v>0</v>
      </c>
      <c r="H1413" s="32">
        <v>0</v>
      </c>
      <c r="I1413" s="32">
        <v>0</v>
      </c>
      <c r="J1413" s="32">
        <v>0</v>
      </c>
      <c r="L1413" s="51">
        <v>0</v>
      </c>
      <c r="M1413">
        <v>0</v>
      </c>
      <c r="N1413" s="51"/>
      <c r="O1413" s="51"/>
    </row>
    <row r="1414" spans="1:15" x14ac:dyDescent="0.5">
      <c r="A1414" s="64" t="str">
        <f>IF(ISBLANK(Census!C1185),(""),(INT(YEARFRAC(Census!C1185,'Request Form'!$E$11,1))))</f>
        <v/>
      </c>
      <c r="B1414" s="34" t="str">
        <f ca="1">IF(ISBLANK(Census!C1185),(""),(INT(YEARFRAC(Census!C1185,TODAY(),1))))</f>
        <v/>
      </c>
      <c r="C1414" s="51" t="str">
        <v/>
      </c>
      <c r="D1414" s="51"/>
      <c r="E1414" s="51"/>
      <c r="F1414" s="51">
        <v>0</v>
      </c>
      <c r="G1414" s="32">
        <v>0</v>
      </c>
      <c r="H1414" s="32">
        <v>0</v>
      </c>
      <c r="I1414" s="32">
        <v>0</v>
      </c>
      <c r="J1414" s="32">
        <v>0</v>
      </c>
      <c r="L1414" s="51">
        <v>0</v>
      </c>
      <c r="M1414">
        <v>0</v>
      </c>
      <c r="N1414" s="51"/>
      <c r="O1414" s="51"/>
    </row>
    <row r="1415" spans="1:15" x14ac:dyDescent="0.5">
      <c r="A1415" s="64" t="str">
        <f>IF(ISBLANK(Census!C1186),(""),(INT(YEARFRAC(Census!C1186,'Request Form'!$E$11,1))))</f>
        <v/>
      </c>
      <c r="B1415" s="34" t="str">
        <f ca="1">IF(ISBLANK(Census!C1186),(""),(INT(YEARFRAC(Census!C1186,TODAY(),1))))</f>
        <v/>
      </c>
      <c r="C1415" s="51" t="str">
        <v/>
      </c>
      <c r="D1415" s="51"/>
      <c r="E1415" s="51"/>
      <c r="F1415" s="51">
        <v>0</v>
      </c>
      <c r="G1415" s="32">
        <v>0</v>
      </c>
      <c r="H1415" s="32">
        <v>0</v>
      </c>
      <c r="I1415" s="32">
        <v>0</v>
      </c>
      <c r="J1415" s="32">
        <v>0</v>
      </c>
      <c r="L1415" s="51">
        <v>0</v>
      </c>
      <c r="M1415">
        <v>0</v>
      </c>
      <c r="N1415" s="51"/>
      <c r="O1415" s="51"/>
    </row>
    <row r="1416" spans="1:15" x14ac:dyDescent="0.5">
      <c r="A1416" s="64" t="str">
        <f>IF(ISBLANK(Census!C1187),(""),(INT(YEARFRAC(Census!C1187,'Request Form'!$E$11,1))))</f>
        <v/>
      </c>
      <c r="B1416" s="34" t="str">
        <f ca="1">IF(ISBLANK(Census!C1187),(""),(INT(YEARFRAC(Census!C1187,TODAY(),1))))</f>
        <v/>
      </c>
      <c r="C1416" s="51" t="str">
        <v/>
      </c>
      <c r="D1416" s="51"/>
      <c r="E1416" s="51"/>
      <c r="F1416" s="51">
        <v>0</v>
      </c>
      <c r="G1416" s="32">
        <v>0</v>
      </c>
      <c r="H1416" s="32">
        <v>0</v>
      </c>
      <c r="I1416" s="32">
        <v>0</v>
      </c>
      <c r="J1416" s="32">
        <v>0</v>
      </c>
      <c r="L1416" s="51">
        <v>0</v>
      </c>
      <c r="M1416">
        <v>0</v>
      </c>
      <c r="N1416" s="51"/>
      <c r="O1416" s="51"/>
    </row>
    <row r="1417" spans="1:15" x14ac:dyDescent="0.5">
      <c r="A1417" s="64" t="str">
        <f>IF(ISBLANK(Census!C1188),(""),(INT(YEARFRAC(Census!C1188,'Request Form'!$E$11,1))))</f>
        <v/>
      </c>
      <c r="B1417" s="34" t="str">
        <f ca="1">IF(ISBLANK(Census!C1188),(""),(INT(YEARFRAC(Census!C1188,TODAY(),1))))</f>
        <v/>
      </c>
      <c r="C1417" s="51" t="str">
        <v/>
      </c>
      <c r="D1417" s="51"/>
      <c r="E1417" s="51"/>
      <c r="F1417" s="51">
        <v>0</v>
      </c>
      <c r="G1417" s="32">
        <v>0</v>
      </c>
      <c r="H1417" s="32">
        <v>0</v>
      </c>
      <c r="I1417" s="32">
        <v>0</v>
      </c>
      <c r="J1417" s="32">
        <v>0</v>
      </c>
      <c r="L1417" s="51">
        <v>0</v>
      </c>
      <c r="M1417">
        <v>0</v>
      </c>
      <c r="N1417" s="51"/>
      <c r="O1417" s="51"/>
    </row>
    <row r="1418" spans="1:15" x14ac:dyDescent="0.5">
      <c r="A1418" s="64" t="str">
        <f>IF(ISBLANK(Census!C1189),(""),(INT(YEARFRAC(Census!C1189,'Request Form'!$E$11,1))))</f>
        <v/>
      </c>
      <c r="B1418" s="34" t="str">
        <f ca="1">IF(ISBLANK(Census!C1189),(""),(INT(YEARFRAC(Census!C1189,TODAY(),1))))</f>
        <v/>
      </c>
      <c r="C1418" s="51" t="str">
        <v/>
      </c>
      <c r="D1418" s="51"/>
      <c r="E1418" s="51"/>
      <c r="F1418" s="51">
        <v>0</v>
      </c>
      <c r="G1418" s="32">
        <v>0</v>
      </c>
      <c r="H1418" s="32">
        <v>0</v>
      </c>
      <c r="I1418" s="32">
        <v>0</v>
      </c>
      <c r="J1418" s="32">
        <v>0</v>
      </c>
      <c r="L1418" s="51">
        <v>0</v>
      </c>
      <c r="M1418">
        <v>0</v>
      </c>
      <c r="N1418" s="51"/>
      <c r="O1418" s="51"/>
    </row>
    <row r="1419" spans="1:15" x14ac:dyDescent="0.5">
      <c r="A1419" s="64" t="str">
        <f>IF(ISBLANK(Census!C1190),(""),(INT(YEARFRAC(Census!C1190,'Request Form'!$E$11,1))))</f>
        <v/>
      </c>
      <c r="B1419" s="34" t="str">
        <f ca="1">IF(ISBLANK(Census!C1190),(""),(INT(YEARFRAC(Census!C1190,TODAY(),1))))</f>
        <v/>
      </c>
      <c r="C1419" s="51" t="str">
        <v/>
      </c>
      <c r="D1419" s="51"/>
      <c r="E1419" s="51"/>
      <c r="F1419" s="51">
        <v>0</v>
      </c>
      <c r="G1419" s="32">
        <v>0</v>
      </c>
      <c r="H1419" s="32">
        <v>0</v>
      </c>
      <c r="I1419" s="32">
        <v>0</v>
      </c>
      <c r="J1419" s="32">
        <v>0</v>
      </c>
      <c r="L1419" s="51">
        <v>0</v>
      </c>
      <c r="M1419">
        <v>0</v>
      </c>
      <c r="N1419" s="51"/>
      <c r="O1419" s="51"/>
    </row>
    <row r="1420" spans="1:15" x14ac:dyDescent="0.5">
      <c r="A1420" s="64" t="str">
        <f>IF(ISBLANK(Census!C1191),(""),(INT(YEARFRAC(Census!C1191,'Request Form'!$E$11,1))))</f>
        <v/>
      </c>
      <c r="B1420" s="34" t="str">
        <f ca="1">IF(ISBLANK(Census!C1191),(""),(INT(YEARFRAC(Census!C1191,TODAY(),1))))</f>
        <v/>
      </c>
      <c r="C1420" s="51" t="str">
        <v/>
      </c>
      <c r="D1420" s="51"/>
      <c r="E1420" s="51"/>
      <c r="F1420" s="51">
        <v>0</v>
      </c>
      <c r="G1420" s="32">
        <v>0</v>
      </c>
      <c r="H1420" s="32">
        <v>0</v>
      </c>
      <c r="I1420" s="32">
        <v>0</v>
      </c>
      <c r="J1420" s="32">
        <v>0</v>
      </c>
      <c r="L1420" s="51">
        <v>0</v>
      </c>
      <c r="M1420">
        <v>0</v>
      </c>
      <c r="N1420" s="51"/>
      <c r="O1420" s="51"/>
    </row>
    <row r="1421" spans="1:15" x14ac:dyDescent="0.5">
      <c r="A1421" s="64" t="str">
        <f>IF(ISBLANK(Census!C1192),(""),(INT(YEARFRAC(Census!C1192,'Request Form'!$E$11,1))))</f>
        <v/>
      </c>
      <c r="B1421" s="34" t="str">
        <f ca="1">IF(ISBLANK(Census!C1192),(""),(INT(YEARFRAC(Census!C1192,TODAY(),1))))</f>
        <v/>
      </c>
      <c r="C1421" s="51" t="str">
        <v/>
      </c>
      <c r="D1421" s="51"/>
      <c r="E1421" s="51"/>
      <c r="F1421" s="51">
        <v>0</v>
      </c>
      <c r="G1421" s="32">
        <v>0</v>
      </c>
      <c r="H1421" s="32">
        <v>0</v>
      </c>
      <c r="I1421" s="32">
        <v>0</v>
      </c>
      <c r="J1421" s="32">
        <v>0</v>
      </c>
      <c r="L1421" s="51">
        <v>0</v>
      </c>
      <c r="M1421">
        <v>0</v>
      </c>
      <c r="N1421" s="51"/>
      <c r="O1421" s="51"/>
    </row>
    <row r="1422" spans="1:15" x14ac:dyDescent="0.5">
      <c r="A1422" s="64" t="str">
        <f>IF(ISBLANK(Census!C1193),(""),(INT(YEARFRAC(Census!C1193,'Request Form'!$E$11,1))))</f>
        <v/>
      </c>
      <c r="B1422" s="34" t="str">
        <f ca="1">IF(ISBLANK(Census!C1193),(""),(INT(YEARFRAC(Census!C1193,TODAY(),1))))</f>
        <v/>
      </c>
      <c r="C1422" s="51" t="str">
        <v/>
      </c>
      <c r="D1422" s="51"/>
      <c r="E1422" s="51"/>
      <c r="F1422" s="51">
        <v>0</v>
      </c>
      <c r="G1422" s="32">
        <v>0</v>
      </c>
      <c r="H1422" s="32">
        <v>0</v>
      </c>
      <c r="I1422" s="32">
        <v>0</v>
      </c>
      <c r="J1422" s="32">
        <v>0</v>
      </c>
      <c r="L1422" s="51">
        <v>0</v>
      </c>
      <c r="M1422">
        <v>0</v>
      </c>
      <c r="N1422" s="51"/>
      <c r="O1422" s="51"/>
    </row>
    <row r="1423" spans="1:15" x14ac:dyDescent="0.5">
      <c r="A1423" s="64" t="str">
        <f>IF(ISBLANK(Census!C1194),(""),(INT(YEARFRAC(Census!C1194,'Request Form'!$E$11,1))))</f>
        <v/>
      </c>
      <c r="B1423" s="34" t="str">
        <f ca="1">IF(ISBLANK(Census!C1194),(""),(INT(YEARFRAC(Census!C1194,TODAY(),1))))</f>
        <v/>
      </c>
      <c r="C1423" s="51" t="str">
        <v/>
      </c>
      <c r="D1423" s="51"/>
      <c r="E1423" s="51"/>
      <c r="F1423" s="51">
        <v>0</v>
      </c>
      <c r="G1423" s="32">
        <v>0</v>
      </c>
      <c r="H1423" s="32">
        <v>0</v>
      </c>
      <c r="I1423" s="32">
        <v>0</v>
      </c>
      <c r="J1423" s="32">
        <v>0</v>
      </c>
      <c r="L1423" s="51">
        <v>0</v>
      </c>
      <c r="M1423">
        <v>0</v>
      </c>
      <c r="N1423" s="51"/>
      <c r="O1423" s="51"/>
    </row>
    <row r="1424" spans="1:15" x14ac:dyDescent="0.5">
      <c r="A1424" s="64" t="str">
        <f>IF(ISBLANK(Census!C1195),(""),(INT(YEARFRAC(Census!C1195,'Request Form'!$E$11,1))))</f>
        <v/>
      </c>
      <c r="B1424" s="34" t="str">
        <f ca="1">IF(ISBLANK(Census!C1195),(""),(INT(YEARFRAC(Census!C1195,TODAY(),1))))</f>
        <v/>
      </c>
      <c r="C1424" s="51" t="str">
        <v/>
      </c>
      <c r="D1424" s="51"/>
      <c r="E1424" s="51"/>
      <c r="F1424" s="51">
        <v>0</v>
      </c>
      <c r="G1424" s="32">
        <v>0</v>
      </c>
      <c r="H1424" s="32">
        <v>0</v>
      </c>
      <c r="I1424" s="32">
        <v>0</v>
      </c>
      <c r="J1424" s="32">
        <v>0</v>
      </c>
      <c r="L1424" s="51">
        <v>0</v>
      </c>
      <c r="M1424">
        <v>0</v>
      </c>
      <c r="N1424" s="51"/>
      <c r="O1424" s="51"/>
    </row>
    <row r="1425" spans="1:15" x14ac:dyDescent="0.5">
      <c r="A1425" s="64" t="str">
        <f>IF(ISBLANK(Census!C1196),(""),(INT(YEARFRAC(Census!C1196,'Request Form'!$E$11,1))))</f>
        <v/>
      </c>
      <c r="B1425" s="34" t="str">
        <f ca="1">IF(ISBLANK(Census!C1196),(""),(INT(YEARFRAC(Census!C1196,TODAY(),1))))</f>
        <v/>
      </c>
      <c r="C1425" s="51" t="str">
        <v/>
      </c>
      <c r="D1425" s="51"/>
      <c r="E1425" s="51"/>
      <c r="F1425" s="51">
        <v>0</v>
      </c>
      <c r="G1425" s="32">
        <v>0</v>
      </c>
      <c r="H1425" s="32">
        <v>0</v>
      </c>
      <c r="I1425" s="32">
        <v>0</v>
      </c>
      <c r="J1425" s="32">
        <v>0</v>
      </c>
      <c r="L1425" s="51">
        <v>0</v>
      </c>
      <c r="M1425">
        <v>0</v>
      </c>
      <c r="N1425" s="51"/>
      <c r="O1425" s="51"/>
    </row>
    <row r="1426" spans="1:15" x14ac:dyDescent="0.5">
      <c r="A1426" s="64" t="str">
        <f>IF(ISBLANK(Census!C1197),(""),(INT(YEARFRAC(Census!C1197,'Request Form'!$E$11,1))))</f>
        <v/>
      </c>
      <c r="B1426" s="34" t="str">
        <f ca="1">IF(ISBLANK(Census!C1197),(""),(INT(YEARFRAC(Census!C1197,TODAY(),1))))</f>
        <v/>
      </c>
      <c r="C1426" s="51" t="str">
        <v/>
      </c>
      <c r="D1426" s="51"/>
      <c r="E1426" s="51"/>
      <c r="F1426" s="51">
        <v>0</v>
      </c>
      <c r="G1426" s="32">
        <v>0</v>
      </c>
      <c r="H1426" s="32">
        <v>0</v>
      </c>
      <c r="I1426" s="32">
        <v>0</v>
      </c>
      <c r="J1426" s="32">
        <v>0</v>
      </c>
      <c r="L1426" s="51">
        <v>0</v>
      </c>
      <c r="M1426">
        <v>0</v>
      </c>
      <c r="N1426" s="51"/>
      <c r="O1426" s="51"/>
    </row>
    <row r="1427" spans="1:15" x14ac:dyDescent="0.5">
      <c r="A1427" s="64" t="str">
        <f>IF(ISBLANK(Census!C1198),(""),(INT(YEARFRAC(Census!C1198,'Request Form'!$E$11,1))))</f>
        <v/>
      </c>
      <c r="B1427" s="34" t="str">
        <f ca="1">IF(ISBLANK(Census!C1198),(""),(INT(YEARFRAC(Census!C1198,TODAY(),1))))</f>
        <v/>
      </c>
      <c r="C1427" s="51" t="str">
        <v/>
      </c>
      <c r="D1427" s="51"/>
      <c r="E1427" s="51"/>
      <c r="F1427" s="51">
        <v>0</v>
      </c>
      <c r="G1427" s="32">
        <v>0</v>
      </c>
      <c r="H1427" s="32">
        <v>0</v>
      </c>
      <c r="I1427" s="32">
        <v>0</v>
      </c>
      <c r="J1427" s="32">
        <v>0</v>
      </c>
      <c r="L1427" s="51">
        <v>0</v>
      </c>
      <c r="M1427">
        <v>0</v>
      </c>
      <c r="N1427" s="51"/>
      <c r="O1427" s="51"/>
    </row>
    <row r="1428" spans="1:15" x14ac:dyDescent="0.5">
      <c r="A1428" s="64" t="str">
        <f>IF(ISBLANK(Census!C1199),(""),(INT(YEARFRAC(Census!C1199,'Request Form'!$E$11,1))))</f>
        <v/>
      </c>
      <c r="B1428" s="34" t="str">
        <f ca="1">IF(ISBLANK(Census!C1199),(""),(INT(YEARFRAC(Census!C1199,TODAY(),1))))</f>
        <v/>
      </c>
      <c r="C1428" s="51" t="str">
        <v/>
      </c>
      <c r="D1428" s="51"/>
      <c r="E1428" s="51"/>
      <c r="F1428" s="51">
        <v>0</v>
      </c>
      <c r="G1428" s="32">
        <v>0</v>
      </c>
      <c r="H1428" s="32">
        <v>0</v>
      </c>
      <c r="I1428" s="32">
        <v>0</v>
      </c>
      <c r="J1428" s="32">
        <v>0</v>
      </c>
      <c r="L1428" s="51">
        <v>0</v>
      </c>
      <c r="M1428">
        <v>0</v>
      </c>
      <c r="N1428" s="51"/>
      <c r="O1428" s="51"/>
    </row>
    <row r="1429" spans="1:15" x14ac:dyDescent="0.5">
      <c r="A1429" s="64" t="str">
        <f>IF(ISBLANK(Census!C1200),(""),(INT(YEARFRAC(Census!C1200,'Request Form'!$E$11,1))))</f>
        <v/>
      </c>
      <c r="B1429" s="34" t="str">
        <f ca="1">IF(ISBLANK(Census!C1200),(""),(INT(YEARFRAC(Census!C1200,TODAY(),1))))</f>
        <v/>
      </c>
      <c r="C1429" s="51" t="str">
        <v/>
      </c>
      <c r="D1429" s="51"/>
      <c r="E1429" s="51"/>
      <c r="F1429" s="51">
        <v>0</v>
      </c>
      <c r="G1429" s="32">
        <v>0</v>
      </c>
      <c r="H1429" s="32">
        <v>0</v>
      </c>
      <c r="I1429" s="32">
        <v>0</v>
      </c>
      <c r="J1429" s="32">
        <v>0</v>
      </c>
      <c r="L1429" s="51">
        <v>0</v>
      </c>
      <c r="M1429">
        <v>0</v>
      </c>
      <c r="N1429" s="51"/>
      <c r="O1429" s="51"/>
    </row>
    <row r="1430" spans="1:15" x14ac:dyDescent="0.5">
      <c r="A1430" s="64" t="str">
        <f>IF(ISBLANK(Census!C1201),(""),(INT(YEARFRAC(Census!C1201,'Request Form'!$E$11,1))))</f>
        <v/>
      </c>
      <c r="B1430" s="34" t="str">
        <f ca="1">IF(ISBLANK(Census!C1201),(""),(INT(YEARFRAC(Census!C1201,TODAY(),1))))</f>
        <v/>
      </c>
      <c r="C1430" s="51" t="str">
        <v/>
      </c>
      <c r="D1430" s="51"/>
      <c r="E1430" s="51"/>
      <c r="F1430" s="51">
        <v>0</v>
      </c>
      <c r="G1430" s="32">
        <v>0</v>
      </c>
      <c r="H1430" s="32">
        <v>0</v>
      </c>
      <c r="I1430" s="32">
        <v>0</v>
      </c>
      <c r="J1430" s="32">
        <v>0</v>
      </c>
      <c r="L1430" s="51">
        <v>0</v>
      </c>
      <c r="M1430">
        <v>0</v>
      </c>
      <c r="N1430" s="51"/>
      <c r="O1430" s="51"/>
    </row>
    <row r="1431" spans="1:15" x14ac:dyDescent="0.5">
      <c r="A1431" s="64" t="str">
        <f>IF(ISBLANK(Census!C1202),(""),(INT(YEARFRAC(Census!C1202,'Request Form'!$E$11,1))))</f>
        <v/>
      </c>
      <c r="B1431" s="34" t="str">
        <f ca="1">IF(ISBLANK(Census!C1202),(""),(INT(YEARFRAC(Census!C1202,TODAY(),1))))</f>
        <v/>
      </c>
      <c r="C1431" s="51" t="str">
        <v/>
      </c>
      <c r="D1431" s="51"/>
      <c r="E1431" s="51"/>
      <c r="F1431" s="51">
        <v>0</v>
      </c>
      <c r="G1431" s="32">
        <v>0</v>
      </c>
      <c r="H1431" s="32">
        <v>0</v>
      </c>
      <c r="I1431" s="32">
        <v>0</v>
      </c>
      <c r="J1431" s="32">
        <v>0</v>
      </c>
      <c r="L1431" s="51">
        <v>0</v>
      </c>
      <c r="M1431">
        <v>0</v>
      </c>
      <c r="N1431" s="51"/>
      <c r="O1431" s="51"/>
    </row>
    <row r="1432" spans="1:15" x14ac:dyDescent="0.5">
      <c r="A1432" s="64" t="str">
        <f>IF(ISBLANK(Census!C1203),(""),(INT(YEARFRAC(Census!C1203,'Request Form'!$E$11,1))))</f>
        <v/>
      </c>
      <c r="B1432" s="34" t="str">
        <f ca="1">IF(ISBLANK(Census!C1203),(""),(INT(YEARFRAC(Census!C1203,TODAY(),1))))</f>
        <v/>
      </c>
      <c r="C1432" s="51" t="str">
        <v/>
      </c>
      <c r="D1432" s="51"/>
      <c r="E1432" s="51"/>
      <c r="F1432" s="51">
        <v>0</v>
      </c>
      <c r="G1432" s="32">
        <v>0</v>
      </c>
      <c r="H1432" s="32">
        <v>0</v>
      </c>
      <c r="I1432" s="32">
        <v>0</v>
      </c>
      <c r="J1432" s="32">
        <v>0</v>
      </c>
      <c r="L1432" s="51">
        <v>0</v>
      </c>
      <c r="M1432">
        <v>0</v>
      </c>
      <c r="N1432" s="51"/>
      <c r="O1432" s="51"/>
    </row>
    <row r="1433" spans="1:15" x14ac:dyDescent="0.5">
      <c r="A1433" s="64" t="str">
        <f>IF(ISBLANK(Census!C1204),(""),(INT(YEARFRAC(Census!C1204,'Request Form'!$E$11,1))))</f>
        <v/>
      </c>
      <c r="B1433" s="34" t="str">
        <f ca="1">IF(ISBLANK(Census!C1204),(""),(INT(YEARFRAC(Census!C1204,TODAY(),1))))</f>
        <v/>
      </c>
      <c r="C1433" s="51" t="str">
        <v/>
      </c>
      <c r="D1433" s="51"/>
      <c r="E1433" s="51"/>
      <c r="F1433" s="51">
        <v>0</v>
      </c>
      <c r="G1433" s="32">
        <v>0</v>
      </c>
      <c r="H1433" s="32">
        <v>0</v>
      </c>
      <c r="I1433" s="32">
        <v>0</v>
      </c>
      <c r="J1433" s="32">
        <v>0</v>
      </c>
      <c r="L1433" s="51">
        <v>0</v>
      </c>
      <c r="M1433">
        <v>0</v>
      </c>
      <c r="N1433" s="51"/>
      <c r="O1433" s="51"/>
    </row>
    <row r="1434" spans="1:15" x14ac:dyDescent="0.5">
      <c r="A1434" s="64" t="str">
        <f>IF(ISBLANK(Census!C1205),(""),(INT(YEARFRAC(Census!C1205,'Request Form'!$E$11,1))))</f>
        <v/>
      </c>
      <c r="B1434" s="34" t="str">
        <f ca="1">IF(ISBLANK(Census!C1205),(""),(INT(YEARFRAC(Census!C1205,TODAY(),1))))</f>
        <v/>
      </c>
      <c r="C1434" s="51" t="str">
        <v/>
      </c>
      <c r="D1434" s="51"/>
      <c r="E1434" s="51"/>
      <c r="F1434" s="51">
        <v>0</v>
      </c>
      <c r="G1434" s="32">
        <v>0</v>
      </c>
      <c r="H1434" s="32">
        <v>0</v>
      </c>
      <c r="I1434" s="32">
        <v>0</v>
      </c>
      <c r="J1434" s="32">
        <v>0</v>
      </c>
      <c r="L1434" s="51">
        <v>0</v>
      </c>
      <c r="M1434">
        <v>0</v>
      </c>
      <c r="N1434" s="51"/>
      <c r="O1434" s="51"/>
    </row>
    <row r="1435" spans="1:15" x14ac:dyDescent="0.5">
      <c r="A1435" s="64" t="str">
        <f>IF(ISBLANK(Census!C1206),(""),(INT(YEARFRAC(Census!C1206,'Request Form'!$E$11,1))))</f>
        <v/>
      </c>
      <c r="B1435" s="34" t="str">
        <f ca="1">IF(ISBLANK(Census!C1206),(""),(INT(YEARFRAC(Census!C1206,TODAY(),1))))</f>
        <v/>
      </c>
      <c r="C1435" s="51" t="str">
        <v/>
      </c>
      <c r="D1435" s="51"/>
      <c r="E1435" s="51"/>
      <c r="F1435" s="51">
        <v>0</v>
      </c>
      <c r="G1435" s="32">
        <v>0</v>
      </c>
      <c r="H1435" s="32">
        <v>0</v>
      </c>
      <c r="I1435" s="32">
        <v>0</v>
      </c>
      <c r="J1435" s="32">
        <v>0</v>
      </c>
      <c r="L1435" s="51">
        <v>0</v>
      </c>
      <c r="M1435">
        <v>0</v>
      </c>
      <c r="N1435" s="51"/>
      <c r="O1435" s="51"/>
    </row>
    <row r="1436" spans="1:15" x14ac:dyDescent="0.5">
      <c r="A1436" s="64" t="str">
        <f>IF(ISBLANK(Census!C1207),(""),(INT(YEARFRAC(Census!C1207,'Request Form'!$E$11,1))))</f>
        <v/>
      </c>
      <c r="B1436" s="34" t="str">
        <f ca="1">IF(ISBLANK(Census!C1207),(""),(INT(YEARFRAC(Census!C1207,TODAY(),1))))</f>
        <v/>
      </c>
      <c r="C1436" s="51" t="str">
        <v/>
      </c>
      <c r="D1436" s="51"/>
      <c r="E1436" s="51"/>
      <c r="F1436" s="51">
        <v>0</v>
      </c>
      <c r="G1436" s="32">
        <v>0</v>
      </c>
      <c r="H1436" s="32">
        <v>0</v>
      </c>
      <c r="I1436" s="32">
        <v>0</v>
      </c>
      <c r="J1436" s="32">
        <v>0</v>
      </c>
      <c r="L1436" s="51">
        <v>0</v>
      </c>
      <c r="M1436">
        <v>0</v>
      </c>
      <c r="N1436" s="51"/>
      <c r="O1436" s="51"/>
    </row>
    <row r="1437" spans="1:15" x14ac:dyDescent="0.5">
      <c r="A1437" s="64" t="str">
        <f>IF(ISBLANK(Census!C1208),(""),(INT(YEARFRAC(Census!C1208,'Request Form'!$E$11,1))))</f>
        <v/>
      </c>
      <c r="B1437" s="34" t="str">
        <f ca="1">IF(ISBLANK(Census!C1208),(""),(INT(YEARFRAC(Census!C1208,TODAY(),1))))</f>
        <v/>
      </c>
      <c r="C1437" s="51" t="str">
        <v/>
      </c>
      <c r="D1437" s="51"/>
      <c r="E1437" s="51"/>
      <c r="F1437" s="51">
        <v>0</v>
      </c>
      <c r="G1437" s="32">
        <v>0</v>
      </c>
      <c r="H1437" s="32">
        <v>0</v>
      </c>
      <c r="I1437" s="32">
        <v>0</v>
      </c>
      <c r="J1437" s="32">
        <v>0</v>
      </c>
      <c r="L1437" s="51">
        <v>0</v>
      </c>
      <c r="M1437">
        <v>0</v>
      </c>
      <c r="N1437" s="51"/>
      <c r="O1437" s="51"/>
    </row>
    <row r="1438" spans="1:15" x14ac:dyDescent="0.5">
      <c r="A1438" s="64" t="str">
        <f>IF(ISBLANK(Census!C1209),(""),(INT(YEARFRAC(Census!C1209,'Request Form'!$E$11,1))))</f>
        <v/>
      </c>
      <c r="B1438" s="34" t="str">
        <f ca="1">IF(ISBLANK(Census!C1209),(""),(INT(YEARFRAC(Census!C1209,TODAY(),1))))</f>
        <v/>
      </c>
      <c r="C1438" s="51" t="str">
        <v/>
      </c>
      <c r="D1438" s="51"/>
      <c r="E1438" s="51"/>
      <c r="F1438" s="51">
        <v>0</v>
      </c>
      <c r="G1438" s="32">
        <v>0</v>
      </c>
      <c r="H1438" s="32">
        <v>0</v>
      </c>
      <c r="I1438" s="32">
        <v>0</v>
      </c>
      <c r="J1438" s="32">
        <v>0</v>
      </c>
      <c r="L1438" s="51">
        <v>0</v>
      </c>
      <c r="M1438">
        <v>0</v>
      </c>
      <c r="N1438" s="51"/>
      <c r="O1438" s="51"/>
    </row>
    <row r="1439" spans="1:15" x14ac:dyDescent="0.5">
      <c r="A1439" s="64" t="str">
        <f>IF(ISBLANK(Census!C1210),(""),(INT(YEARFRAC(Census!C1210,'Request Form'!$E$11,1))))</f>
        <v/>
      </c>
      <c r="B1439" s="34" t="str">
        <f ca="1">IF(ISBLANK(Census!C1210),(""),(INT(YEARFRAC(Census!C1210,TODAY(),1))))</f>
        <v/>
      </c>
      <c r="C1439" s="51" t="str">
        <v/>
      </c>
      <c r="D1439" s="51"/>
      <c r="E1439" s="51"/>
      <c r="F1439" s="51">
        <v>0</v>
      </c>
      <c r="G1439" s="32">
        <v>0</v>
      </c>
      <c r="H1439" s="32">
        <v>0</v>
      </c>
      <c r="I1439" s="32">
        <v>0</v>
      </c>
      <c r="J1439" s="32">
        <v>0</v>
      </c>
      <c r="L1439" s="51">
        <v>0</v>
      </c>
      <c r="M1439">
        <v>0</v>
      </c>
      <c r="N1439" s="51"/>
      <c r="O1439" s="51"/>
    </row>
    <row r="1440" spans="1:15" x14ac:dyDescent="0.5">
      <c r="A1440" s="64" t="str">
        <f>IF(ISBLANK(Census!C1211),(""),(INT(YEARFRAC(Census!C1211,'Request Form'!$E$11,1))))</f>
        <v/>
      </c>
      <c r="B1440" s="34" t="str">
        <f ca="1">IF(ISBLANK(Census!C1211),(""),(INT(YEARFRAC(Census!C1211,TODAY(),1))))</f>
        <v/>
      </c>
      <c r="C1440" s="51" t="str">
        <v/>
      </c>
      <c r="D1440" s="51"/>
      <c r="E1440" s="51"/>
      <c r="F1440" s="51">
        <v>0</v>
      </c>
      <c r="G1440" s="32">
        <v>0</v>
      </c>
      <c r="H1440" s="32">
        <v>0</v>
      </c>
      <c r="I1440" s="32">
        <v>0</v>
      </c>
      <c r="J1440" s="32">
        <v>0</v>
      </c>
      <c r="L1440" s="51">
        <v>0</v>
      </c>
      <c r="M1440">
        <v>0</v>
      </c>
      <c r="N1440" s="51"/>
      <c r="O1440" s="51"/>
    </row>
    <row r="1441" spans="1:15" x14ac:dyDescent="0.5">
      <c r="A1441" s="64" t="str">
        <f>IF(ISBLANK(Census!C1212),(""),(INT(YEARFRAC(Census!C1212,'Request Form'!$E$11,1))))</f>
        <v/>
      </c>
      <c r="B1441" s="34" t="str">
        <f ca="1">IF(ISBLANK(Census!C1212),(""),(INT(YEARFRAC(Census!C1212,TODAY(),1))))</f>
        <v/>
      </c>
      <c r="C1441" s="51" t="str">
        <v/>
      </c>
      <c r="D1441" s="51"/>
      <c r="E1441" s="51"/>
      <c r="F1441" s="51">
        <v>0</v>
      </c>
      <c r="G1441" s="32">
        <v>0</v>
      </c>
      <c r="H1441" s="32">
        <v>0</v>
      </c>
      <c r="I1441" s="32">
        <v>0</v>
      </c>
      <c r="J1441" s="32">
        <v>0</v>
      </c>
      <c r="L1441" s="51">
        <v>0</v>
      </c>
      <c r="M1441">
        <v>0</v>
      </c>
      <c r="N1441" s="51"/>
      <c r="O1441" s="51"/>
    </row>
    <row r="1442" spans="1:15" x14ac:dyDescent="0.5">
      <c r="A1442" s="64" t="str">
        <f>IF(ISBLANK(Census!C1213),(""),(INT(YEARFRAC(Census!C1213,'Request Form'!$E$11,1))))</f>
        <v/>
      </c>
      <c r="B1442" s="34" t="str">
        <f ca="1">IF(ISBLANK(Census!C1213),(""),(INT(YEARFRAC(Census!C1213,TODAY(),1))))</f>
        <v/>
      </c>
      <c r="C1442" s="51" t="str">
        <v/>
      </c>
      <c r="D1442" s="51"/>
      <c r="E1442" s="51"/>
      <c r="F1442" s="51">
        <v>0</v>
      </c>
      <c r="G1442" s="32">
        <v>0</v>
      </c>
      <c r="H1442" s="32">
        <v>0</v>
      </c>
      <c r="I1442" s="32">
        <v>0</v>
      </c>
      <c r="J1442" s="32">
        <v>0</v>
      </c>
      <c r="L1442" s="51">
        <v>0</v>
      </c>
      <c r="M1442">
        <v>0</v>
      </c>
      <c r="N1442" s="51"/>
      <c r="O1442" s="51"/>
    </row>
    <row r="1443" spans="1:15" x14ac:dyDescent="0.5">
      <c r="A1443" s="64" t="str">
        <f>IF(ISBLANK(Census!C1214),(""),(INT(YEARFRAC(Census!C1214,'Request Form'!$E$11,1))))</f>
        <v/>
      </c>
      <c r="B1443" s="34" t="str">
        <f ca="1">IF(ISBLANK(Census!C1214),(""),(INT(YEARFRAC(Census!C1214,TODAY(),1))))</f>
        <v/>
      </c>
      <c r="C1443" s="51" t="str">
        <v/>
      </c>
      <c r="D1443" s="51"/>
      <c r="E1443" s="51"/>
      <c r="F1443" s="51">
        <v>0</v>
      </c>
      <c r="G1443" s="32">
        <v>0</v>
      </c>
      <c r="H1443" s="32">
        <v>0</v>
      </c>
      <c r="I1443" s="32">
        <v>0</v>
      </c>
      <c r="J1443" s="32">
        <v>0</v>
      </c>
      <c r="L1443" s="51">
        <v>0</v>
      </c>
      <c r="M1443">
        <v>0</v>
      </c>
      <c r="N1443" s="51"/>
      <c r="O1443" s="51"/>
    </row>
    <row r="1444" spans="1:15" x14ac:dyDescent="0.5">
      <c r="A1444" s="64" t="str">
        <f>IF(ISBLANK(Census!C1215),(""),(INT(YEARFRAC(Census!C1215,'Request Form'!$E$11,1))))</f>
        <v/>
      </c>
      <c r="B1444" s="34" t="str">
        <f ca="1">IF(ISBLANK(Census!C1215),(""),(INT(YEARFRAC(Census!C1215,TODAY(),1))))</f>
        <v/>
      </c>
      <c r="C1444" s="51" t="str">
        <v/>
      </c>
      <c r="D1444" s="51"/>
      <c r="E1444" s="51"/>
      <c r="F1444" s="51">
        <v>0</v>
      </c>
      <c r="G1444" s="32">
        <v>0</v>
      </c>
      <c r="H1444" s="32">
        <v>0</v>
      </c>
      <c r="I1444" s="32">
        <v>0</v>
      </c>
      <c r="J1444" s="32">
        <v>0</v>
      </c>
      <c r="L1444" s="51">
        <v>0</v>
      </c>
      <c r="M1444">
        <v>0</v>
      </c>
      <c r="N1444" s="51"/>
      <c r="O1444" s="51"/>
    </row>
    <row r="1445" spans="1:15" x14ac:dyDescent="0.5">
      <c r="A1445" s="64" t="str">
        <f>IF(ISBLANK(Census!C1216),(""),(INT(YEARFRAC(Census!C1216,'Request Form'!$E$11,1))))</f>
        <v/>
      </c>
      <c r="B1445" s="34" t="str">
        <f ca="1">IF(ISBLANK(Census!C1216),(""),(INT(YEARFRAC(Census!C1216,TODAY(),1))))</f>
        <v/>
      </c>
      <c r="C1445" s="51" t="str">
        <v/>
      </c>
      <c r="D1445" s="51"/>
      <c r="E1445" s="51"/>
      <c r="F1445" s="51">
        <v>0</v>
      </c>
      <c r="G1445" s="32">
        <v>0</v>
      </c>
      <c r="H1445" s="32">
        <v>0</v>
      </c>
      <c r="I1445" s="32">
        <v>0</v>
      </c>
      <c r="J1445" s="32">
        <v>0</v>
      </c>
      <c r="L1445" s="51">
        <v>0</v>
      </c>
      <c r="M1445">
        <v>0</v>
      </c>
      <c r="N1445" s="51"/>
      <c r="O1445" s="51"/>
    </row>
    <row r="1446" spans="1:15" x14ac:dyDescent="0.5">
      <c r="A1446" s="64" t="str">
        <f>IF(ISBLANK(Census!C1217),(""),(INT(YEARFRAC(Census!C1217,'Request Form'!$E$11,1))))</f>
        <v/>
      </c>
      <c r="B1446" s="34" t="str">
        <f ca="1">IF(ISBLANK(Census!C1217),(""),(INT(YEARFRAC(Census!C1217,TODAY(),1))))</f>
        <v/>
      </c>
      <c r="C1446" s="51" t="str">
        <v/>
      </c>
      <c r="D1446" s="51"/>
      <c r="E1446" s="51"/>
      <c r="F1446" s="51">
        <v>0</v>
      </c>
      <c r="G1446" s="32">
        <v>0</v>
      </c>
      <c r="H1446" s="32">
        <v>0</v>
      </c>
      <c r="I1446" s="32">
        <v>0</v>
      </c>
      <c r="J1446" s="32">
        <v>0</v>
      </c>
      <c r="L1446" s="51">
        <v>0</v>
      </c>
      <c r="M1446">
        <v>0</v>
      </c>
      <c r="N1446" s="51"/>
      <c r="O1446" s="51"/>
    </row>
    <row r="1447" spans="1:15" x14ac:dyDescent="0.5">
      <c r="A1447" s="64" t="str">
        <f>IF(ISBLANK(Census!C1218),(""),(INT(YEARFRAC(Census!C1218,'Request Form'!$E$11,1))))</f>
        <v/>
      </c>
      <c r="B1447" s="34" t="str">
        <f ca="1">IF(ISBLANK(Census!C1218),(""),(INT(YEARFRAC(Census!C1218,TODAY(),1))))</f>
        <v/>
      </c>
      <c r="C1447" s="51" t="str">
        <v/>
      </c>
      <c r="D1447" s="51"/>
      <c r="E1447" s="51"/>
      <c r="F1447" s="51">
        <v>0</v>
      </c>
      <c r="G1447" s="32">
        <v>0</v>
      </c>
      <c r="H1447" s="32">
        <v>0</v>
      </c>
      <c r="I1447" s="32">
        <v>0</v>
      </c>
      <c r="J1447" s="32">
        <v>0</v>
      </c>
      <c r="L1447" s="51">
        <v>0</v>
      </c>
      <c r="M1447">
        <v>0</v>
      </c>
      <c r="N1447" s="51"/>
      <c r="O1447" s="51"/>
    </row>
    <row r="1448" spans="1:15" x14ac:dyDescent="0.5">
      <c r="A1448" s="64" t="str">
        <f>IF(ISBLANK(Census!C1219),(""),(INT(YEARFRAC(Census!C1219,'Request Form'!$E$11,1))))</f>
        <v/>
      </c>
      <c r="B1448" s="34" t="str">
        <f ca="1">IF(ISBLANK(Census!C1219),(""),(INT(YEARFRAC(Census!C1219,TODAY(),1))))</f>
        <v/>
      </c>
      <c r="C1448" s="51" t="str">
        <v/>
      </c>
      <c r="D1448" s="51"/>
      <c r="E1448" s="51"/>
      <c r="F1448" s="51">
        <v>0</v>
      </c>
      <c r="G1448" s="32">
        <v>0</v>
      </c>
      <c r="H1448" s="32">
        <v>0</v>
      </c>
      <c r="I1448" s="32">
        <v>0</v>
      </c>
      <c r="J1448" s="32">
        <v>0</v>
      </c>
      <c r="L1448" s="51">
        <v>0</v>
      </c>
      <c r="M1448">
        <v>0</v>
      </c>
      <c r="N1448" s="51"/>
      <c r="O1448" s="51"/>
    </row>
    <row r="1449" spans="1:15" x14ac:dyDescent="0.5">
      <c r="A1449" s="64" t="str">
        <f>IF(ISBLANK(Census!C1220),(""),(INT(YEARFRAC(Census!C1220,'Request Form'!$E$11,1))))</f>
        <v/>
      </c>
      <c r="B1449" s="34" t="str">
        <f ca="1">IF(ISBLANK(Census!C1220),(""),(INT(YEARFRAC(Census!C1220,TODAY(),1))))</f>
        <v/>
      </c>
      <c r="C1449" s="51" t="str">
        <v/>
      </c>
      <c r="D1449" s="51"/>
      <c r="E1449" s="51"/>
      <c r="F1449" s="51">
        <v>0</v>
      </c>
      <c r="G1449" s="32">
        <v>0</v>
      </c>
      <c r="H1449" s="32">
        <v>0</v>
      </c>
      <c r="I1449" s="32">
        <v>0</v>
      </c>
      <c r="J1449" s="32">
        <v>0</v>
      </c>
      <c r="L1449" s="51">
        <v>0</v>
      </c>
      <c r="M1449">
        <v>0</v>
      </c>
      <c r="N1449" s="51"/>
      <c r="O1449" s="51"/>
    </row>
    <row r="1450" spans="1:15" x14ac:dyDescent="0.5">
      <c r="A1450" s="64" t="str">
        <f>IF(ISBLANK(Census!C1221),(""),(INT(YEARFRAC(Census!C1221,'Request Form'!$E$11,1))))</f>
        <v/>
      </c>
      <c r="B1450" s="34" t="str">
        <f ca="1">IF(ISBLANK(Census!C1221),(""),(INT(YEARFRAC(Census!C1221,TODAY(),1))))</f>
        <v/>
      </c>
      <c r="C1450" s="51" t="str">
        <v/>
      </c>
      <c r="D1450" s="51"/>
      <c r="E1450" s="51"/>
      <c r="F1450" s="51">
        <v>0</v>
      </c>
      <c r="G1450" s="32">
        <v>0</v>
      </c>
      <c r="H1450" s="32">
        <v>0</v>
      </c>
      <c r="I1450" s="32">
        <v>0</v>
      </c>
      <c r="J1450" s="32">
        <v>0</v>
      </c>
      <c r="L1450" s="51">
        <v>0</v>
      </c>
      <c r="M1450">
        <v>0</v>
      </c>
      <c r="N1450" s="51"/>
      <c r="O1450" s="51"/>
    </row>
    <row r="1451" spans="1:15" x14ac:dyDescent="0.5">
      <c r="A1451" s="64" t="str">
        <f>IF(ISBLANK(Census!C1222),(""),(INT(YEARFRAC(Census!C1222,'Request Form'!$E$11,1))))</f>
        <v/>
      </c>
      <c r="B1451" s="34" t="str">
        <f ca="1">IF(ISBLANK(Census!C1222),(""),(INT(YEARFRAC(Census!C1222,TODAY(),1))))</f>
        <v/>
      </c>
      <c r="C1451" s="51" t="str">
        <v/>
      </c>
      <c r="D1451" s="51"/>
      <c r="E1451" s="51"/>
      <c r="F1451" s="51">
        <v>0</v>
      </c>
      <c r="G1451" s="32">
        <v>0</v>
      </c>
      <c r="H1451" s="32">
        <v>0</v>
      </c>
      <c r="I1451" s="32">
        <v>0</v>
      </c>
      <c r="J1451" s="32">
        <v>0</v>
      </c>
      <c r="L1451" s="51">
        <v>0</v>
      </c>
      <c r="M1451">
        <v>0</v>
      </c>
      <c r="N1451" s="51"/>
      <c r="O1451" s="51"/>
    </row>
    <row r="1452" spans="1:15" x14ac:dyDescent="0.5">
      <c r="A1452" s="64" t="str">
        <f>IF(ISBLANK(Census!C1223),(""),(INT(YEARFRAC(Census!C1223,'Request Form'!$E$11,1))))</f>
        <v/>
      </c>
      <c r="B1452" s="34" t="str">
        <f ca="1">IF(ISBLANK(Census!C1223),(""),(INT(YEARFRAC(Census!C1223,TODAY(),1))))</f>
        <v/>
      </c>
      <c r="C1452" s="51" t="str">
        <v/>
      </c>
      <c r="D1452" s="51"/>
      <c r="E1452" s="51"/>
      <c r="F1452" s="51">
        <v>0</v>
      </c>
      <c r="G1452" s="32">
        <v>0</v>
      </c>
      <c r="H1452" s="32">
        <v>0</v>
      </c>
      <c r="I1452" s="32">
        <v>0</v>
      </c>
      <c r="J1452" s="32">
        <v>0</v>
      </c>
      <c r="L1452" s="51">
        <v>0</v>
      </c>
      <c r="M1452">
        <v>0</v>
      </c>
      <c r="N1452" s="51"/>
      <c r="O1452" s="51"/>
    </row>
    <row r="1453" spans="1:15" x14ac:dyDescent="0.5">
      <c r="A1453" s="64" t="str">
        <f>IF(ISBLANK(Census!C1224),(""),(INT(YEARFRAC(Census!C1224,'Request Form'!$E$11,1))))</f>
        <v/>
      </c>
      <c r="B1453" s="34" t="str">
        <f ca="1">IF(ISBLANK(Census!C1224),(""),(INT(YEARFRAC(Census!C1224,TODAY(),1))))</f>
        <v/>
      </c>
      <c r="C1453" s="51" t="str">
        <v/>
      </c>
      <c r="D1453" s="51"/>
      <c r="E1453" s="51"/>
      <c r="F1453" s="51">
        <v>0</v>
      </c>
      <c r="G1453" s="32">
        <v>0</v>
      </c>
      <c r="H1453" s="32">
        <v>0</v>
      </c>
      <c r="I1453" s="32">
        <v>0</v>
      </c>
      <c r="J1453" s="32">
        <v>0</v>
      </c>
      <c r="L1453" s="51">
        <v>0</v>
      </c>
      <c r="M1453">
        <v>0</v>
      </c>
      <c r="N1453" s="51"/>
      <c r="O1453" s="51"/>
    </row>
    <row r="1454" spans="1:15" x14ac:dyDescent="0.5">
      <c r="A1454" s="64" t="str">
        <f>IF(ISBLANK(Census!C1225),(""),(INT(YEARFRAC(Census!C1225,'Request Form'!$E$11,1))))</f>
        <v/>
      </c>
      <c r="B1454" s="34" t="str">
        <f ca="1">IF(ISBLANK(Census!C1225),(""),(INT(YEARFRAC(Census!C1225,TODAY(),1))))</f>
        <v/>
      </c>
      <c r="C1454" s="51" t="str">
        <v/>
      </c>
      <c r="D1454" s="51"/>
      <c r="E1454" s="51"/>
      <c r="F1454" s="51">
        <v>0</v>
      </c>
      <c r="G1454" s="32">
        <v>0</v>
      </c>
      <c r="H1454" s="32">
        <v>0</v>
      </c>
      <c r="I1454" s="32">
        <v>0</v>
      </c>
      <c r="J1454" s="32">
        <v>0</v>
      </c>
      <c r="L1454" s="51">
        <v>0</v>
      </c>
      <c r="M1454">
        <v>0</v>
      </c>
      <c r="N1454" s="51"/>
      <c r="O1454" s="51"/>
    </row>
    <row r="1455" spans="1:15" x14ac:dyDescent="0.5">
      <c r="A1455" s="64" t="str">
        <f>IF(ISBLANK(Census!C1226),(""),(INT(YEARFRAC(Census!C1226,'Request Form'!$E$11,1))))</f>
        <v/>
      </c>
      <c r="B1455" s="34" t="str">
        <f ca="1">IF(ISBLANK(Census!C1226),(""),(INT(YEARFRAC(Census!C1226,TODAY(),1))))</f>
        <v/>
      </c>
      <c r="C1455" s="51" t="str">
        <v/>
      </c>
      <c r="D1455" s="51"/>
      <c r="E1455" s="51"/>
      <c r="F1455" s="51">
        <v>0</v>
      </c>
      <c r="G1455" s="32">
        <v>0</v>
      </c>
      <c r="H1455" s="32">
        <v>0</v>
      </c>
      <c r="I1455" s="32">
        <v>0</v>
      </c>
      <c r="J1455" s="32">
        <v>0</v>
      </c>
      <c r="L1455" s="51">
        <v>0</v>
      </c>
      <c r="M1455">
        <v>0</v>
      </c>
      <c r="N1455" s="51"/>
      <c r="O1455" s="51"/>
    </row>
    <row r="1456" spans="1:15" x14ac:dyDescent="0.5">
      <c r="A1456" s="64" t="str">
        <f>IF(ISBLANK(Census!C1227),(""),(INT(YEARFRAC(Census!C1227,'Request Form'!$E$11,1))))</f>
        <v/>
      </c>
      <c r="B1456" s="34" t="str">
        <f ca="1">IF(ISBLANK(Census!C1227),(""),(INT(YEARFRAC(Census!C1227,TODAY(),1))))</f>
        <v/>
      </c>
      <c r="C1456" s="51" t="str">
        <v/>
      </c>
      <c r="D1456" s="51"/>
      <c r="E1456" s="51"/>
      <c r="F1456" s="51">
        <v>0</v>
      </c>
      <c r="G1456" s="32">
        <v>0</v>
      </c>
      <c r="H1456" s="32">
        <v>0</v>
      </c>
      <c r="I1456" s="32">
        <v>0</v>
      </c>
      <c r="J1456" s="32">
        <v>0</v>
      </c>
      <c r="L1456" s="51">
        <v>0</v>
      </c>
      <c r="M1456">
        <v>0</v>
      </c>
      <c r="N1456" s="51"/>
      <c r="O1456" s="51"/>
    </row>
    <row r="1457" spans="1:15" x14ac:dyDescent="0.5">
      <c r="A1457" s="64" t="str">
        <f>IF(ISBLANK(Census!C1228),(""),(INT(YEARFRAC(Census!C1228,'Request Form'!$E$11,1))))</f>
        <v/>
      </c>
      <c r="B1457" s="34" t="str">
        <f ca="1">IF(ISBLANK(Census!C1228),(""),(INT(YEARFRAC(Census!C1228,TODAY(),1))))</f>
        <v/>
      </c>
      <c r="C1457" s="51" t="str">
        <v/>
      </c>
      <c r="D1457" s="51"/>
      <c r="E1457" s="51"/>
      <c r="F1457" s="51">
        <v>0</v>
      </c>
      <c r="G1457" s="32">
        <v>0</v>
      </c>
      <c r="H1457" s="32">
        <v>0</v>
      </c>
      <c r="I1457" s="32">
        <v>0</v>
      </c>
      <c r="J1457" s="32">
        <v>0</v>
      </c>
      <c r="L1457" s="51">
        <v>0</v>
      </c>
      <c r="M1457">
        <v>0</v>
      </c>
      <c r="N1457" s="51"/>
      <c r="O1457" s="51"/>
    </row>
    <row r="1458" spans="1:15" x14ac:dyDescent="0.5">
      <c r="A1458" s="64" t="str">
        <f>IF(ISBLANK(Census!C1229),(""),(INT(YEARFRAC(Census!C1229,'Request Form'!$E$11,1))))</f>
        <v/>
      </c>
      <c r="B1458" s="34" t="str">
        <f ca="1">IF(ISBLANK(Census!C1229),(""),(INT(YEARFRAC(Census!C1229,TODAY(),1))))</f>
        <v/>
      </c>
      <c r="C1458" s="51" t="str">
        <v/>
      </c>
      <c r="D1458" s="51"/>
      <c r="E1458" s="51"/>
      <c r="F1458" s="51">
        <v>0</v>
      </c>
      <c r="G1458" s="32">
        <v>0</v>
      </c>
      <c r="H1458" s="32">
        <v>0</v>
      </c>
      <c r="I1458" s="32">
        <v>0</v>
      </c>
      <c r="J1458" s="32">
        <v>0</v>
      </c>
      <c r="L1458" s="51">
        <v>0</v>
      </c>
      <c r="M1458">
        <v>0</v>
      </c>
      <c r="N1458" s="51"/>
      <c r="O1458" s="51"/>
    </row>
    <row r="1459" spans="1:15" x14ac:dyDescent="0.5">
      <c r="A1459" s="64" t="str">
        <f>IF(ISBLANK(Census!C1230),(""),(INT(YEARFRAC(Census!C1230,'Request Form'!$E$11,1))))</f>
        <v/>
      </c>
      <c r="B1459" s="34" t="str">
        <f ca="1">IF(ISBLANK(Census!C1230),(""),(INT(YEARFRAC(Census!C1230,TODAY(),1))))</f>
        <v/>
      </c>
      <c r="C1459" s="51" t="str">
        <v/>
      </c>
      <c r="D1459" s="51"/>
      <c r="E1459" s="51"/>
      <c r="F1459" s="51">
        <v>0</v>
      </c>
      <c r="G1459" s="32">
        <v>0</v>
      </c>
      <c r="H1459" s="32">
        <v>0</v>
      </c>
      <c r="I1459" s="32">
        <v>0</v>
      </c>
      <c r="J1459" s="32">
        <v>0</v>
      </c>
      <c r="L1459" s="51">
        <v>0</v>
      </c>
      <c r="M1459">
        <v>0</v>
      </c>
      <c r="N1459" s="51"/>
      <c r="O1459" s="51"/>
    </row>
    <row r="1460" spans="1:15" x14ac:dyDescent="0.5">
      <c r="A1460" s="64" t="str">
        <f>IF(ISBLANK(Census!C1231),(""),(INT(YEARFRAC(Census!C1231,'Request Form'!$E$11,1))))</f>
        <v/>
      </c>
      <c r="B1460" s="34" t="str">
        <f ca="1">IF(ISBLANK(Census!C1231),(""),(INT(YEARFRAC(Census!C1231,TODAY(),1))))</f>
        <v/>
      </c>
      <c r="C1460" s="51" t="str">
        <v/>
      </c>
      <c r="D1460" s="51"/>
      <c r="E1460" s="51"/>
      <c r="F1460" s="51">
        <v>0</v>
      </c>
      <c r="G1460" s="32">
        <v>0</v>
      </c>
      <c r="H1460" s="32">
        <v>0</v>
      </c>
      <c r="I1460" s="32">
        <v>0</v>
      </c>
      <c r="J1460" s="32">
        <v>0</v>
      </c>
      <c r="L1460" s="51">
        <v>0</v>
      </c>
      <c r="M1460">
        <v>0</v>
      </c>
      <c r="N1460" s="51"/>
      <c r="O1460" s="51"/>
    </row>
    <row r="1461" spans="1:15" x14ac:dyDescent="0.5">
      <c r="A1461" s="64" t="str">
        <f>IF(ISBLANK(Census!C1232),(""),(INT(YEARFRAC(Census!C1232,'Request Form'!$E$11,1))))</f>
        <v/>
      </c>
      <c r="B1461" s="34" t="str">
        <f ca="1">IF(ISBLANK(Census!C1232),(""),(INT(YEARFRAC(Census!C1232,TODAY(),1))))</f>
        <v/>
      </c>
      <c r="C1461" s="51" t="str">
        <v/>
      </c>
      <c r="D1461" s="51"/>
      <c r="E1461" s="51"/>
      <c r="F1461" s="51">
        <v>0</v>
      </c>
      <c r="G1461" s="32">
        <v>0</v>
      </c>
      <c r="H1461" s="32">
        <v>0</v>
      </c>
      <c r="I1461" s="32">
        <v>0</v>
      </c>
      <c r="J1461" s="32">
        <v>0</v>
      </c>
      <c r="L1461" s="51">
        <v>0</v>
      </c>
      <c r="M1461">
        <v>0</v>
      </c>
      <c r="N1461" s="51"/>
      <c r="O1461" s="51"/>
    </row>
    <row r="1462" spans="1:15" x14ac:dyDescent="0.5">
      <c r="A1462" s="64" t="str">
        <f>IF(ISBLANK(Census!C1233),(""),(INT(YEARFRAC(Census!C1233,'Request Form'!$E$11,1))))</f>
        <v/>
      </c>
      <c r="B1462" s="34" t="str">
        <f ca="1">IF(ISBLANK(Census!C1233),(""),(INT(YEARFRAC(Census!C1233,TODAY(),1))))</f>
        <v/>
      </c>
      <c r="C1462" s="51" t="str">
        <v/>
      </c>
      <c r="D1462" s="51"/>
      <c r="E1462" s="51"/>
      <c r="F1462" s="51">
        <v>0</v>
      </c>
      <c r="G1462" s="32">
        <v>0</v>
      </c>
      <c r="H1462" s="32">
        <v>0</v>
      </c>
      <c r="I1462" s="32">
        <v>0</v>
      </c>
      <c r="J1462" s="32">
        <v>0</v>
      </c>
      <c r="L1462" s="51">
        <v>0</v>
      </c>
      <c r="M1462">
        <v>0</v>
      </c>
      <c r="N1462" s="51"/>
      <c r="O1462" s="51"/>
    </row>
    <row r="1463" spans="1:15" x14ac:dyDescent="0.5">
      <c r="A1463" s="64" t="str">
        <f>IF(ISBLANK(Census!C1234),(""),(INT(YEARFRAC(Census!C1234,'Request Form'!$E$11,1))))</f>
        <v/>
      </c>
      <c r="B1463" s="34" t="str">
        <f ca="1">IF(ISBLANK(Census!C1234),(""),(INT(YEARFRAC(Census!C1234,TODAY(),1))))</f>
        <v/>
      </c>
      <c r="C1463" s="51" t="str">
        <v/>
      </c>
      <c r="D1463" s="51"/>
      <c r="E1463" s="51"/>
      <c r="F1463" s="51">
        <v>0</v>
      </c>
      <c r="G1463" s="32">
        <v>0</v>
      </c>
      <c r="H1463" s="32">
        <v>0</v>
      </c>
      <c r="I1463" s="32">
        <v>0</v>
      </c>
      <c r="J1463" s="32">
        <v>0</v>
      </c>
      <c r="L1463" s="51">
        <v>0</v>
      </c>
      <c r="M1463">
        <v>0</v>
      </c>
      <c r="N1463" s="51"/>
      <c r="O1463" s="51"/>
    </row>
    <row r="1464" spans="1:15" x14ac:dyDescent="0.5">
      <c r="A1464" s="64" t="str">
        <f>IF(ISBLANK(Census!C1235),(""),(INT(YEARFRAC(Census!C1235,'Request Form'!$E$11,1))))</f>
        <v/>
      </c>
      <c r="B1464" s="34" t="str">
        <f ca="1">IF(ISBLANK(Census!C1235),(""),(INT(YEARFRAC(Census!C1235,TODAY(),1))))</f>
        <v/>
      </c>
      <c r="C1464" s="51" t="str">
        <v/>
      </c>
      <c r="D1464" s="51"/>
      <c r="E1464" s="51"/>
      <c r="F1464" s="51">
        <v>0</v>
      </c>
      <c r="G1464" s="32">
        <v>0</v>
      </c>
      <c r="H1464" s="32">
        <v>0</v>
      </c>
      <c r="I1464" s="32">
        <v>0</v>
      </c>
      <c r="J1464" s="32">
        <v>0</v>
      </c>
      <c r="L1464" s="51">
        <v>0</v>
      </c>
      <c r="M1464">
        <v>0</v>
      </c>
      <c r="N1464" s="51"/>
      <c r="O1464" s="51"/>
    </row>
    <row r="1465" spans="1:15" x14ac:dyDescent="0.5">
      <c r="A1465" s="64" t="str">
        <f>IF(ISBLANK(Census!C1236),(""),(INT(YEARFRAC(Census!C1236,'Request Form'!$E$11,1))))</f>
        <v/>
      </c>
      <c r="B1465" s="34" t="str">
        <f ca="1">IF(ISBLANK(Census!C1236),(""),(INT(YEARFRAC(Census!C1236,TODAY(),1))))</f>
        <v/>
      </c>
      <c r="C1465" s="51" t="str">
        <v/>
      </c>
      <c r="D1465" s="51"/>
      <c r="E1465" s="51"/>
      <c r="F1465" s="51">
        <v>0</v>
      </c>
      <c r="G1465" s="32">
        <v>0</v>
      </c>
      <c r="H1465" s="32">
        <v>0</v>
      </c>
      <c r="I1465" s="32">
        <v>0</v>
      </c>
      <c r="J1465" s="32">
        <v>0</v>
      </c>
      <c r="L1465" s="51">
        <v>0</v>
      </c>
      <c r="M1465">
        <v>0</v>
      </c>
      <c r="N1465" s="51"/>
      <c r="O1465" s="51"/>
    </row>
    <row r="1466" spans="1:15" x14ac:dyDescent="0.5">
      <c r="A1466" s="64" t="str">
        <f>IF(ISBLANK(Census!C1237),(""),(INT(YEARFRAC(Census!C1237,'Request Form'!$E$11,1))))</f>
        <v/>
      </c>
      <c r="B1466" s="34" t="str">
        <f ca="1">IF(ISBLANK(Census!C1237),(""),(INT(YEARFRAC(Census!C1237,TODAY(),1))))</f>
        <v/>
      </c>
      <c r="C1466" s="51" t="str">
        <v/>
      </c>
      <c r="D1466" s="51"/>
      <c r="E1466" s="51"/>
      <c r="F1466" s="51">
        <v>0</v>
      </c>
      <c r="G1466" s="32">
        <v>0</v>
      </c>
      <c r="H1466" s="32">
        <v>0</v>
      </c>
      <c r="I1466" s="32">
        <v>0</v>
      </c>
      <c r="J1466" s="32">
        <v>0</v>
      </c>
      <c r="L1466" s="51">
        <v>0</v>
      </c>
      <c r="M1466">
        <v>0</v>
      </c>
      <c r="N1466" s="51"/>
      <c r="O1466" s="51"/>
    </row>
    <row r="1467" spans="1:15" x14ac:dyDescent="0.5">
      <c r="A1467" s="64" t="str">
        <f>IF(ISBLANK(Census!C1238),(""),(INT(YEARFRAC(Census!C1238,'Request Form'!$E$11,1))))</f>
        <v/>
      </c>
      <c r="B1467" s="34" t="str">
        <f ca="1">IF(ISBLANK(Census!C1238),(""),(INT(YEARFRAC(Census!C1238,TODAY(),1))))</f>
        <v/>
      </c>
      <c r="C1467" s="51" t="str">
        <v/>
      </c>
      <c r="D1467" s="51"/>
      <c r="E1467" s="51"/>
      <c r="F1467" s="51">
        <v>0</v>
      </c>
      <c r="G1467" s="32">
        <v>0</v>
      </c>
      <c r="H1467" s="32">
        <v>0</v>
      </c>
      <c r="I1467" s="32">
        <v>0</v>
      </c>
      <c r="J1467" s="32">
        <v>0</v>
      </c>
      <c r="L1467" s="51">
        <v>0</v>
      </c>
      <c r="M1467">
        <v>0</v>
      </c>
      <c r="N1467" s="51"/>
      <c r="O1467" s="51"/>
    </row>
    <row r="1468" spans="1:15" x14ac:dyDescent="0.5">
      <c r="A1468" s="64" t="str">
        <f>IF(ISBLANK(Census!C1239),(""),(INT(YEARFRAC(Census!C1239,'Request Form'!$E$11,1))))</f>
        <v/>
      </c>
      <c r="B1468" s="34" t="str">
        <f ca="1">IF(ISBLANK(Census!C1239),(""),(INT(YEARFRAC(Census!C1239,TODAY(),1))))</f>
        <v/>
      </c>
      <c r="C1468" s="51" t="str">
        <v/>
      </c>
      <c r="D1468" s="51"/>
      <c r="E1468" s="51"/>
      <c r="F1468" s="51">
        <v>0</v>
      </c>
      <c r="G1468" s="32">
        <v>0</v>
      </c>
      <c r="H1468" s="32">
        <v>0</v>
      </c>
      <c r="I1468" s="32">
        <v>0</v>
      </c>
      <c r="J1468" s="32">
        <v>0</v>
      </c>
      <c r="L1468" s="51">
        <v>0</v>
      </c>
      <c r="M1468">
        <v>0</v>
      </c>
      <c r="N1468" s="51"/>
      <c r="O1468" s="51"/>
    </row>
    <row r="1469" spans="1:15" x14ac:dyDescent="0.5">
      <c r="A1469" s="64" t="str">
        <f>IF(ISBLANK(Census!C1240),(""),(INT(YEARFRAC(Census!C1240,'Request Form'!$E$11,1))))</f>
        <v/>
      </c>
      <c r="B1469" s="34" t="str">
        <f ca="1">IF(ISBLANK(Census!C1240),(""),(INT(YEARFRAC(Census!C1240,TODAY(),1))))</f>
        <v/>
      </c>
      <c r="C1469" s="51" t="str">
        <v/>
      </c>
      <c r="D1469" s="51"/>
      <c r="E1469" s="51"/>
      <c r="F1469" s="51">
        <v>0</v>
      </c>
      <c r="G1469" s="32">
        <v>0</v>
      </c>
      <c r="H1469" s="32">
        <v>0</v>
      </c>
      <c r="I1469" s="32">
        <v>0</v>
      </c>
      <c r="J1469" s="32">
        <v>0</v>
      </c>
      <c r="L1469" s="51">
        <v>0</v>
      </c>
      <c r="M1469">
        <v>0</v>
      </c>
      <c r="N1469" s="51"/>
      <c r="O1469" s="51"/>
    </row>
    <row r="1470" spans="1:15" x14ac:dyDescent="0.5">
      <c r="A1470" s="64" t="str">
        <f>IF(ISBLANK(Census!C1241),(""),(INT(YEARFRAC(Census!C1241,'Request Form'!$E$11,1))))</f>
        <v/>
      </c>
      <c r="B1470" s="34" t="str">
        <f ca="1">IF(ISBLANK(Census!C1241),(""),(INT(YEARFRAC(Census!C1241,TODAY(),1))))</f>
        <v/>
      </c>
      <c r="C1470" s="51" t="str">
        <v/>
      </c>
      <c r="D1470" s="51"/>
      <c r="E1470" s="51"/>
      <c r="F1470" s="51">
        <v>0</v>
      </c>
      <c r="G1470" s="32">
        <v>0</v>
      </c>
      <c r="H1470" s="32">
        <v>0</v>
      </c>
      <c r="I1470" s="32">
        <v>0</v>
      </c>
      <c r="J1470" s="32">
        <v>0</v>
      </c>
      <c r="L1470" s="51">
        <v>0</v>
      </c>
      <c r="M1470">
        <v>0</v>
      </c>
      <c r="N1470" s="51"/>
      <c r="O1470" s="51"/>
    </row>
    <row r="1471" spans="1:15" x14ac:dyDescent="0.5">
      <c r="A1471" s="64" t="str">
        <f>IF(ISBLANK(Census!C1242),(""),(INT(YEARFRAC(Census!C1242,'Request Form'!$E$11,1))))</f>
        <v/>
      </c>
      <c r="B1471" s="34" t="str">
        <f ca="1">IF(ISBLANK(Census!C1242),(""),(INT(YEARFRAC(Census!C1242,TODAY(),1))))</f>
        <v/>
      </c>
      <c r="C1471" s="51" t="str">
        <v/>
      </c>
      <c r="D1471" s="51"/>
      <c r="E1471" s="51"/>
      <c r="F1471" s="51">
        <v>0</v>
      </c>
      <c r="G1471" s="32">
        <v>0</v>
      </c>
      <c r="H1471" s="32">
        <v>0</v>
      </c>
      <c r="I1471" s="32">
        <v>0</v>
      </c>
      <c r="J1471" s="32">
        <v>0</v>
      </c>
      <c r="L1471" s="51">
        <v>0</v>
      </c>
      <c r="M1471">
        <v>0</v>
      </c>
      <c r="N1471" s="51"/>
      <c r="O1471" s="51"/>
    </row>
    <row r="1472" spans="1:15" x14ac:dyDescent="0.5">
      <c r="A1472" s="64" t="str">
        <f>IF(ISBLANK(Census!C1243),(""),(INT(YEARFRAC(Census!C1243,'Request Form'!$E$11,1))))</f>
        <v/>
      </c>
      <c r="B1472" s="34" t="str">
        <f ca="1">IF(ISBLANK(Census!C1243),(""),(INT(YEARFRAC(Census!C1243,TODAY(),1))))</f>
        <v/>
      </c>
      <c r="C1472" s="51" t="str">
        <v/>
      </c>
      <c r="D1472" s="51"/>
      <c r="E1472" s="51"/>
      <c r="F1472" s="51">
        <v>0</v>
      </c>
      <c r="G1472" s="32">
        <v>0</v>
      </c>
      <c r="H1472" s="32">
        <v>0</v>
      </c>
      <c r="I1472" s="32">
        <v>0</v>
      </c>
      <c r="J1472" s="32">
        <v>0</v>
      </c>
      <c r="L1472" s="51">
        <v>0</v>
      </c>
      <c r="M1472">
        <v>0</v>
      </c>
      <c r="N1472" s="51"/>
      <c r="O1472" s="51"/>
    </row>
    <row r="1473" spans="1:15" x14ac:dyDescent="0.5">
      <c r="A1473" s="64" t="str">
        <f>IF(ISBLANK(Census!C1244),(""),(INT(YEARFRAC(Census!C1244,'Request Form'!$E$11,1))))</f>
        <v/>
      </c>
      <c r="B1473" s="34" t="str">
        <f ca="1">IF(ISBLANK(Census!C1244),(""),(INT(YEARFRAC(Census!C1244,TODAY(),1))))</f>
        <v/>
      </c>
      <c r="C1473" s="51" t="str">
        <v/>
      </c>
      <c r="D1473" s="51"/>
      <c r="E1473" s="51"/>
      <c r="F1473" s="51">
        <v>0</v>
      </c>
      <c r="G1473" s="32">
        <v>0</v>
      </c>
      <c r="H1473" s="32">
        <v>0</v>
      </c>
      <c r="I1473" s="32">
        <v>0</v>
      </c>
      <c r="J1473" s="32">
        <v>0</v>
      </c>
      <c r="L1473" s="51">
        <v>0</v>
      </c>
      <c r="M1473">
        <v>0</v>
      </c>
      <c r="N1473" s="51"/>
      <c r="O1473" s="51"/>
    </row>
    <row r="1474" spans="1:15" x14ac:dyDescent="0.5">
      <c r="A1474" s="64" t="str">
        <f>IF(ISBLANK(Census!C1245),(""),(INT(YEARFRAC(Census!C1245,'Request Form'!$E$11,1))))</f>
        <v/>
      </c>
      <c r="B1474" s="34" t="str">
        <f ca="1">IF(ISBLANK(Census!C1245),(""),(INT(YEARFRAC(Census!C1245,TODAY(),1))))</f>
        <v/>
      </c>
      <c r="C1474" s="51" t="str">
        <v/>
      </c>
      <c r="D1474" s="51"/>
      <c r="E1474" s="51"/>
      <c r="F1474" s="51">
        <v>0</v>
      </c>
      <c r="G1474" s="32">
        <v>0</v>
      </c>
      <c r="H1474" s="32">
        <v>0</v>
      </c>
      <c r="I1474" s="32">
        <v>0</v>
      </c>
      <c r="J1474" s="32">
        <v>0</v>
      </c>
      <c r="L1474" s="51">
        <v>0</v>
      </c>
      <c r="M1474">
        <v>0</v>
      </c>
      <c r="N1474" s="51"/>
      <c r="O1474" s="51"/>
    </row>
    <row r="1475" spans="1:15" x14ac:dyDescent="0.5">
      <c r="A1475" s="64" t="str">
        <f>IF(ISBLANK(Census!C1246),(""),(INT(YEARFRAC(Census!C1246,'Request Form'!$E$11,1))))</f>
        <v/>
      </c>
      <c r="B1475" s="34" t="str">
        <f ca="1">IF(ISBLANK(Census!C1246),(""),(INT(YEARFRAC(Census!C1246,TODAY(),1))))</f>
        <v/>
      </c>
      <c r="C1475" s="51" t="str">
        <v/>
      </c>
      <c r="D1475" s="51"/>
      <c r="E1475" s="51"/>
      <c r="F1475" s="51">
        <v>0</v>
      </c>
      <c r="G1475" s="32">
        <v>0</v>
      </c>
      <c r="H1475" s="32">
        <v>0</v>
      </c>
      <c r="I1475" s="32">
        <v>0</v>
      </c>
      <c r="J1475" s="32">
        <v>0</v>
      </c>
      <c r="L1475" s="51">
        <v>0</v>
      </c>
      <c r="M1475">
        <v>0</v>
      </c>
      <c r="N1475" s="51"/>
      <c r="O1475" s="51"/>
    </row>
    <row r="1476" spans="1:15" x14ac:dyDescent="0.5">
      <c r="A1476" s="64" t="str">
        <f>IF(ISBLANK(Census!C1247),(""),(INT(YEARFRAC(Census!C1247,'Request Form'!$E$11,1))))</f>
        <v/>
      </c>
      <c r="B1476" s="34" t="str">
        <f ca="1">IF(ISBLANK(Census!C1247),(""),(INT(YEARFRAC(Census!C1247,TODAY(),1))))</f>
        <v/>
      </c>
      <c r="C1476" s="51" t="str">
        <v/>
      </c>
      <c r="D1476" s="51"/>
      <c r="E1476" s="51"/>
      <c r="F1476" s="51">
        <v>0</v>
      </c>
      <c r="G1476" s="32">
        <v>0</v>
      </c>
      <c r="H1476" s="32">
        <v>0</v>
      </c>
      <c r="I1476" s="32">
        <v>0</v>
      </c>
      <c r="J1476" s="32">
        <v>0</v>
      </c>
      <c r="L1476" s="51">
        <v>0</v>
      </c>
      <c r="M1476">
        <v>0</v>
      </c>
      <c r="N1476" s="51"/>
      <c r="O1476" s="51"/>
    </row>
    <row r="1477" spans="1:15" x14ac:dyDescent="0.5">
      <c r="A1477" s="64" t="str">
        <f>IF(ISBLANK(Census!C1248),(""),(INT(YEARFRAC(Census!C1248,'Request Form'!$E$11,1))))</f>
        <v/>
      </c>
      <c r="B1477" s="34" t="str">
        <f ca="1">IF(ISBLANK(Census!C1248),(""),(INT(YEARFRAC(Census!C1248,TODAY(),1))))</f>
        <v/>
      </c>
      <c r="C1477" s="51" t="str">
        <v/>
      </c>
      <c r="D1477" s="51"/>
      <c r="E1477" s="51"/>
      <c r="F1477" s="51">
        <v>0</v>
      </c>
      <c r="G1477" s="32">
        <v>0</v>
      </c>
      <c r="H1477" s="32">
        <v>0</v>
      </c>
      <c r="I1477" s="32">
        <v>0</v>
      </c>
      <c r="J1477" s="32">
        <v>0</v>
      </c>
      <c r="L1477" s="51">
        <v>0</v>
      </c>
      <c r="M1477">
        <v>0</v>
      </c>
      <c r="N1477" s="51"/>
      <c r="O1477" s="51"/>
    </row>
    <row r="1478" spans="1:15" x14ac:dyDescent="0.5">
      <c r="A1478" s="64" t="str">
        <f>IF(ISBLANK(Census!C1249),(""),(INT(YEARFRAC(Census!C1249,'Request Form'!$E$11,1))))</f>
        <v/>
      </c>
      <c r="B1478" s="34" t="str">
        <f ca="1">IF(ISBLANK(Census!C1249),(""),(INT(YEARFRAC(Census!C1249,TODAY(),1))))</f>
        <v/>
      </c>
      <c r="C1478" s="51" t="str">
        <v/>
      </c>
      <c r="D1478" s="51"/>
      <c r="E1478" s="51"/>
      <c r="F1478" s="51">
        <v>0</v>
      </c>
      <c r="G1478" s="32">
        <v>0</v>
      </c>
      <c r="H1478" s="32">
        <v>0</v>
      </c>
      <c r="I1478" s="32">
        <v>0</v>
      </c>
      <c r="J1478" s="32">
        <v>0</v>
      </c>
      <c r="L1478" s="51">
        <v>0</v>
      </c>
      <c r="M1478">
        <v>0</v>
      </c>
      <c r="N1478" s="51"/>
      <c r="O1478" s="51"/>
    </row>
    <row r="1479" spans="1:15" x14ac:dyDescent="0.5">
      <c r="A1479" s="64" t="str">
        <f>IF(ISBLANK(Census!C1250),(""),(INT(YEARFRAC(Census!C1250,'Request Form'!$E$11,1))))</f>
        <v/>
      </c>
      <c r="B1479" s="34" t="str">
        <f ca="1">IF(ISBLANK(Census!C1250),(""),(INT(YEARFRAC(Census!C1250,TODAY(),1))))</f>
        <v/>
      </c>
      <c r="C1479" s="51" t="str">
        <v/>
      </c>
      <c r="D1479" s="51"/>
      <c r="E1479" s="51"/>
      <c r="F1479" s="51">
        <v>0</v>
      </c>
      <c r="G1479" s="32">
        <v>0</v>
      </c>
      <c r="H1479" s="32">
        <v>0</v>
      </c>
      <c r="I1479" s="32">
        <v>0</v>
      </c>
      <c r="J1479" s="32">
        <v>0</v>
      </c>
      <c r="L1479" s="51">
        <v>0</v>
      </c>
      <c r="M1479">
        <v>0</v>
      </c>
      <c r="N1479" s="51"/>
      <c r="O1479" s="51"/>
    </row>
    <row r="1480" spans="1:15" x14ac:dyDescent="0.5">
      <c r="A1480" s="64" t="str">
        <f>IF(ISBLANK(Census!C1251),(""),(INT(YEARFRAC(Census!C1251,'Request Form'!$E$11,1))))</f>
        <v/>
      </c>
      <c r="B1480" s="34" t="str">
        <f ca="1">IF(ISBLANK(Census!C1251),(""),(INT(YEARFRAC(Census!C1251,TODAY(),1))))</f>
        <v/>
      </c>
      <c r="C1480" s="51" t="str">
        <v/>
      </c>
      <c r="D1480" s="51"/>
      <c r="E1480" s="51"/>
      <c r="F1480" s="51">
        <v>0</v>
      </c>
      <c r="G1480" s="32">
        <v>0</v>
      </c>
      <c r="H1480" s="32">
        <v>0</v>
      </c>
      <c r="I1480" s="32">
        <v>0</v>
      </c>
      <c r="J1480" s="32">
        <v>0</v>
      </c>
      <c r="L1480" s="51">
        <v>0</v>
      </c>
      <c r="M1480">
        <v>0</v>
      </c>
      <c r="N1480" s="51"/>
      <c r="O1480" s="51"/>
    </row>
    <row r="1481" spans="1:15" x14ac:dyDescent="0.5">
      <c r="A1481" s="64" t="str">
        <f>IF(ISBLANK(Census!C1252),(""),(INT(YEARFRAC(Census!C1252,'Request Form'!$E$11,1))))</f>
        <v/>
      </c>
      <c r="B1481" s="34" t="str">
        <f ca="1">IF(ISBLANK(Census!C1252),(""),(INT(YEARFRAC(Census!C1252,TODAY(),1))))</f>
        <v/>
      </c>
      <c r="C1481" s="51" t="str">
        <v/>
      </c>
      <c r="D1481" s="51"/>
      <c r="E1481" s="51"/>
      <c r="F1481" s="51">
        <v>0</v>
      </c>
      <c r="G1481" s="32">
        <v>0</v>
      </c>
      <c r="H1481" s="32">
        <v>0</v>
      </c>
      <c r="I1481" s="32">
        <v>0</v>
      </c>
      <c r="J1481" s="32">
        <v>0</v>
      </c>
      <c r="L1481" s="51">
        <v>0</v>
      </c>
      <c r="M1481">
        <v>0</v>
      </c>
      <c r="N1481" s="51"/>
      <c r="O1481" s="51"/>
    </row>
    <row r="1482" spans="1:15" x14ac:dyDescent="0.5">
      <c r="A1482" s="64" t="str">
        <f>IF(ISBLANK(Census!C1253),(""),(INT(YEARFRAC(Census!C1253,'Request Form'!$E$11,1))))</f>
        <v/>
      </c>
      <c r="B1482" s="34" t="str">
        <f ca="1">IF(ISBLANK(Census!C1253),(""),(INT(YEARFRAC(Census!C1253,TODAY(),1))))</f>
        <v/>
      </c>
      <c r="C1482" s="51" t="str">
        <v/>
      </c>
      <c r="D1482" s="51"/>
      <c r="E1482" s="51"/>
      <c r="F1482" s="51">
        <v>0</v>
      </c>
      <c r="G1482" s="32">
        <v>0</v>
      </c>
      <c r="H1482" s="32">
        <v>0</v>
      </c>
      <c r="I1482" s="32">
        <v>0</v>
      </c>
      <c r="J1482" s="32">
        <v>0</v>
      </c>
      <c r="L1482" s="51">
        <v>0</v>
      </c>
      <c r="M1482">
        <v>0</v>
      </c>
      <c r="N1482" s="51"/>
      <c r="O1482" s="51"/>
    </row>
    <row r="1483" spans="1:15" x14ac:dyDescent="0.5">
      <c r="A1483" s="64" t="str">
        <f>IF(ISBLANK(Census!C1254),(""),(INT(YEARFRAC(Census!C1254,'Request Form'!$E$11,1))))</f>
        <v/>
      </c>
      <c r="B1483" s="34" t="str">
        <f ca="1">IF(ISBLANK(Census!C1254),(""),(INT(YEARFRAC(Census!C1254,TODAY(),1))))</f>
        <v/>
      </c>
      <c r="C1483" s="51" t="str">
        <v/>
      </c>
      <c r="D1483" s="51"/>
      <c r="E1483" s="51"/>
      <c r="F1483" s="51">
        <v>0</v>
      </c>
      <c r="G1483" s="32">
        <v>0</v>
      </c>
      <c r="H1483" s="32">
        <v>0</v>
      </c>
      <c r="I1483" s="32">
        <v>0</v>
      </c>
      <c r="J1483" s="32">
        <v>0</v>
      </c>
      <c r="L1483" s="51">
        <v>0</v>
      </c>
      <c r="M1483">
        <v>0</v>
      </c>
      <c r="N1483" s="51"/>
      <c r="O1483" s="51"/>
    </row>
    <row r="1484" spans="1:15" x14ac:dyDescent="0.5">
      <c r="A1484" s="64" t="str">
        <f>IF(ISBLANK(Census!C1255),(""),(INT(YEARFRAC(Census!C1255,'Request Form'!$E$11,1))))</f>
        <v/>
      </c>
      <c r="B1484" s="34" t="str">
        <f ca="1">IF(ISBLANK(Census!C1255),(""),(INT(YEARFRAC(Census!C1255,TODAY(),1))))</f>
        <v/>
      </c>
      <c r="C1484" s="51" t="str">
        <v/>
      </c>
      <c r="D1484" s="51"/>
      <c r="E1484" s="51"/>
      <c r="F1484" s="51">
        <v>0</v>
      </c>
      <c r="G1484" s="32">
        <v>0</v>
      </c>
      <c r="H1484" s="32">
        <v>0</v>
      </c>
      <c r="I1484" s="32">
        <v>0</v>
      </c>
      <c r="J1484" s="32">
        <v>0</v>
      </c>
      <c r="L1484" s="51">
        <v>0</v>
      </c>
      <c r="M1484">
        <v>0</v>
      </c>
      <c r="N1484" s="51"/>
      <c r="O1484" s="51"/>
    </row>
    <row r="1485" spans="1:15" x14ac:dyDescent="0.5">
      <c r="A1485" s="64" t="str">
        <f>IF(ISBLANK(Census!C1256),(""),(INT(YEARFRAC(Census!C1256,'Request Form'!$E$11,1))))</f>
        <v/>
      </c>
      <c r="B1485" s="34" t="str">
        <f ca="1">IF(ISBLANK(Census!C1256),(""),(INT(YEARFRAC(Census!C1256,TODAY(),1))))</f>
        <v/>
      </c>
      <c r="C1485" s="51" t="str">
        <v/>
      </c>
      <c r="D1485" s="51"/>
      <c r="E1485" s="51"/>
      <c r="F1485" s="51">
        <v>0</v>
      </c>
      <c r="G1485" s="32">
        <v>0</v>
      </c>
      <c r="H1485" s="32">
        <v>0</v>
      </c>
      <c r="I1485" s="32">
        <v>0</v>
      </c>
      <c r="J1485" s="32">
        <v>0</v>
      </c>
      <c r="L1485" s="51">
        <v>0</v>
      </c>
      <c r="M1485">
        <v>0</v>
      </c>
      <c r="N1485" s="51"/>
      <c r="O1485" s="51"/>
    </row>
    <row r="1486" spans="1:15" x14ac:dyDescent="0.5">
      <c r="A1486" s="64" t="str">
        <f>IF(ISBLANK(Census!C1257),(""),(INT(YEARFRAC(Census!C1257,'Request Form'!$E$11,1))))</f>
        <v/>
      </c>
      <c r="B1486" s="34" t="str">
        <f ca="1">IF(ISBLANK(Census!C1257),(""),(INT(YEARFRAC(Census!C1257,TODAY(),1))))</f>
        <v/>
      </c>
      <c r="C1486" s="51" t="str">
        <v/>
      </c>
      <c r="D1486" s="51"/>
      <c r="E1486" s="51"/>
      <c r="F1486" s="51">
        <v>0</v>
      </c>
      <c r="G1486" s="32">
        <v>0</v>
      </c>
      <c r="H1486" s="32">
        <v>0</v>
      </c>
      <c r="I1486" s="32">
        <v>0</v>
      </c>
      <c r="J1486" s="32">
        <v>0</v>
      </c>
      <c r="L1486" s="51">
        <v>0</v>
      </c>
      <c r="M1486">
        <v>0</v>
      </c>
      <c r="N1486" s="51"/>
      <c r="O1486" s="51"/>
    </row>
    <row r="1487" spans="1:15" x14ac:dyDescent="0.5">
      <c r="A1487" s="64" t="str">
        <f>IF(ISBLANK(Census!C1258),(""),(INT(YEARFRAC(Census!C1258,'Request Form'!$E$11,1))))</f>
        <v/>
      </c>
      <c r="B1487" s="34" t="str">
        <f ca="1">IF(ISBLANK(Census!C1258),(""),(INT(YEARFRAC(Census!C1258,TODAY(),1))))</f>
        <v/>
      </c>
      <c r="C1487" s="51" t="str">
        <v/>
      </c>
      <c r="D1487" s="51"/>
      <c r="E1487" s="51"/>
      <c r="F1487" s="51">
        <v>0</v>
      </c>
      <c r="G1487" s="32">
        <v>0</v>
      </c>
      <c r="H1487" s="32">
        <v>0</v>
      </c>
      <c r="I1487" s="32">
        <v>0</v>
      </c>
      <c r="J1487" s="32">
        <v>0</v>
      </c>
      <c r="L1487" s="51">
        <v>0</v>
      </c>
      <c r="M1487">
        <v>0</v>
      </c>
      <c r="N1487" s="51"/>
      <c r="O1487" s="51"/>
    </row>
    <row r="1488" spans="1:15" x14ac:dyDescent="0.5">
      <c r="A1488" s="64" t="str">
        <f>IF(ISBLANK(Census!C1259),(""),(INT(YEARFRAC(Census!C1259,'Request Form'!$E$11,1))))</f>
        <v/>
      </c>
      <c r="B1488" s="34" t="str">
        <f ca="1">IF(ISBLANK(Census!C1259),(""),(INT(YEARFRAC(Census!C1259,TODAY(),1))))</f>
        <v/>
      </c>
      <c r="C1488" s="51" t="str">
        <v/>
      </c>
      <c r="D1488" s="51"/>
      <c r="E1488" s="51"/>
      <c r="F1488" s="51">
        <v>0</v>
      </c>
      <c r="G1488" s="32">
        <v>0</v>
      </c>
      <c r="H1488" s="32">
        <v>0</v>
      </c>
      <c r="I1488" s="32">
        <v>0</v>
      </c>
      <c r="J1488" s="32">
        <v>0</v>
      </c>
      <c r="L1488" s="51">
        <v>0</v>
      </c>
      <c r="M1488">
        <v>0</v>
      </c>
      <c r="N1488" s="51"/>
      <c r="O1488" s="51"/>
    </row>
    <row r="1489" spans="1:15" x14ac:dyDescent="0.5">
      <c r="A1489" s="64" t="str">
        <f>IF(ISBLANK(Census!C1260),(""),(INT(YEARFRAC(Census!C1260,'Request Form'!$E$11,1))))</f>
        <v/>
      </c>
      <c r="B1489" s="34" t="str">
        <f ca="1">IF(ISBLANK(Census!C1260),(""),(INT(YEARFRAC(Census!C1260,TODAY(),1))))</f>
        <v/>
      </c>
      <c r="C1489" s="51" t="str">
        <v/>
      </c>
      <c r="D1489" s="51"/>
      <c r="E1489" s="51"/>
      <c r="F1489" s="51">
        <v>0</v>
      </c>
      <c r="G1489" s="32">
        <v>0</v>
      </c>
      <c r="H1489" s="32">
        <v>0</v>
      </c>
      <c r="I1489" s="32">
        <v>0</v>
      </c>
      <c r="J1489" s="32">
        <v>0</v>
      </c>
      <c r="L1489" s="51">
        <v>0</v>
      </c>
      <c r="M1489">
        <v>0</v>
      </c>
      <c r="N1489" s="51"/>
      <c r="O1489" s="51"/>
    </row>
    <row r="1490" spans="1:15" x14ac:dyDescent="0.5">
      <c r="A1490" s="64" t="str">
        <f>IF(ISBLANK(Census!C1261),(""),(INT(YEARFRAC(Census!C1261,'Request Form'!$E$11,1))))</f>
        <v/>
      </c>
      <c r="B1490" s="34" t="str">
        <f ca="1">IF(ISBLANK(Census!C1261),(""),(INT(YEARFRAC(Census!C1261,TODAY(),1))))</f>
        <v/>
      </c>
      <c r="C1490" s="51" t="str">
        <v/>
      </c>
      <c r="D1490" s="51"/>
      <c r="E1490" s="51"/>
      <c r="F1490" s="51">
        <v>0</v>
      </c>
      <c r="G1490" s="32">
        <v>0</v>
      </c>
      <c r="H1490" s="32">
        <v>0</v>
      </c>
      <c r="I1490" s="32">
        <v>0</v>
      </c>
      <c r="J1490" s="32">
        <v>0</v>
      </c>
      <c r="L1490" s="51">
        <v>0</v>
      </c>
      <c r="M1490">
        <v>0</v>
      </c>
      <c r="N1490" s="51"/>
      <c r="O1490" s="51"/>
    </row>
    <row r="1491" spans="1:15" x14ac:dyDescent="0.5">
      <c r="A1491" s="64" t="str">
        <f>IF(ISBLANK(Census!C1262),(""),(INT(YEARFRAC(Census!C1262,'Request Form'!$E$11,1))))</f>
        <v/>
      </c>
      <c r="B1491" s="34" t="str">
        <f ca="1">IF(ISBLANK(Census!C1262),(""),(INT(YEARFRAC(Census!C1262,TODAY(),1))))</f>
        <v/>
      </c>
      <c r="C1491" s="51" t="str">
        <v/>
      </c>
      <c r="D1491" s="51"/>
      <c r="E1491" s="51"/>
      <c r="F1491" s="51">
        <v>0</v>
      </c>
      <c r="G1491" s="32">
        <v>0</v>
      </c>
      <c r="H1491" s="32">
        <v>0</v>
      </c>
      <c r="I1491" s="32">
        <v>0</v>
      </c>
      <c r="J1491" s="32">
        <v>0</v>
      </c>
      <c r="L1491" s="51">
        <v>0</v>
      </c>
      <c r="M1491">
        <v>0</v>
      </c>
      <c r="N1491" s="51"/>
      <c r="O1491" s="51"/>
    </row>
    <row r="1492" spans="1:15" x14ac:dyDescent="0.5">
      <c r="A1492" s="64" t="str">
        <f>IF(ISBLANK(Census!C1263),(""),(INT(YEARFRAC(Census!C1263,'Request Form'!$E$11,1))))</f>
        <v/>
      </c>
      <c r="B1492" s="34" t="str">
        <f ca="1">IF(ISBLANK(Census!C1263),(""),(INT(YEARFRAC(Census!C1263,TODAY(),1))))</f>
        <v/>
      </c>
      <c r="C1492" s="51" t="str">
        <v/>
      </c>
      <c r="D1492" s="51"/>
      <c r="E1492" s="51"/>
      <c r="F1492" s="51">
        <v>0</v>
      </c>
      <c r="G1492" s="32">
        <v>0</v>
      </c>
      <c r="H1492" s="32">
        <v>0</v>
      </c>
      <c r="I1492" s="32">
        <v>0</v>
      </c>
      <c r="J1492" s="32">
        <v>0</v>
      </c>
      <c r="L1492" s="51">
        <v>0</v>
      </c>
      <c r="M1492">
        <v>0</v>
      </c>
      <c r="N1492" s="51"/>
      <c r="O1492" s="51"/>
    </row>
    <row r="1493" spans="1:15" x14ac:dyDescent="0.5">
      <c r="A1493" s="64" t="str">
        <f>IF(ISBLANK(Census!C1264),(""),(INT(YEARFRAC(Census!C1264,'Request Form'!$E$11,1))))</f>
        <v/>
      </c>
      <c r="B1493" s="34" t="str">
        <f ca="1">IF(ISBLANK(Census!C1264),(""),(INT(YEARFRAC(Census!C1264,TODAY(),1))))</f>
        <v/>
      </c>
      <c r="C1493" s="51" t="str">
        <v/>
      </c>
      <c r="D1493" s="51"/>
      <c r="E1493" s="51"/>
      <c r="F1493" s="51">
        <v>0</v>
      </c>
      <c r="G1493" s="32">
        <v>0</v>
      </c>
      <c r="H1493" s="32">
        <v>0</v>
      </c>
      <c r="I1493" s="32">
        <v>0</v>
      </c>
      <c r="J1493" s="32">
        <v>0</v>
      </c>
      <c r="L1493" s="51">
        <v>0</v>
      </c>
      <c r="M1493">
        <v>0</v>
      </c>
      <c r="N1493" s="51"/>
      <c r="O1493" s="51"/>
    </row>
    <row r="1494" spans="1:15" x14ac:dyDescent="0.5">
      <c r="A1494" s="64" t="str">
        <f>IF(ISBLANK(Census!C1265),(""),(INT(YEARFRAC(Census!C1265,'Request Form'!$E$11,1))))</f>
        <v/>
      </c>
      <c r="B1494" s="34" t="str">
        <f ca="1">IF(ISBLANK(Census!C1265),(""),(INT(YEARFRAC(Census!C1265,TODAY(),1))))</f>
        <v/>
      </c>
      <c r="C1494" s="51" t="str">
        <v/>
      </c>
      <c r="D1494" s="51"/>
      <c r="E1494" s="51"/>
      <c r="F1494" s="51">
        <v>0</v>
      </c>
      <c r="G1494" s="32">
        <v>0</v>
      </c>
      <c r="H1494" s="32">
        <v>0</v>
      </c>
      <c r="I1494" s="32">
        <v>0</v>
      </c>
      <c r="J1494" s="32">
        <v>0</v>
      </c>
      <c r="L1494" s="51">
        <v>0</v>
      </c>
      <c r="M1494">
        <v>0</v>
      </c>
      <c r="N1494" s="51"/>
      <c r="O1494" s="51"/>
    </row>
    <row r="1495" spans="1:15" x14ac:dyDescent="0.5">
      <c r="A1495" s="64" t="str">
        <f>IF(ISBLANK(Census!C1266),(""),(INT(YEARFRAC(Census!C1266,'Request Form'!$E$11,1))))</f>
        <v/>
      </c>
      <c r="B1495" s="34" t="str">
        <f ca="1">IF(ISBLANK(Census!C1266),(""),(INT(YEARFRAC(Census!C1266,TODAY(),1))))</f>
        <v/>
      </c>
      <c r="C1495" s="51" t="str">
        <v/>
      </c>
      <c r="D1495" s="51"/>
      <c r="E1495" s="51"/>
      <c r="F1495" s="51">
        <v>0</v>
      </c>
      <c r="G1495" s="32">
        <v>0</v>
      </c>
      <c r="H1495" s="32">
        <v>0</v>
      </c>
      <c r="I1495" s="32">
        <v>0</v>
      </c>
      <c r="J1495" s="32">
        <v>0</v>
      </c>
      <c r="L1495" s="51">
        <v>0</v>
      </c>
      <c r="M1495">
        <v>0</v>
      </c>
      <c r="N1495" s="51"/>
      <c r="O1495" s="51"/>
    </row>
    <row r="1496" spans="1:15" x14ac:dyDescent="0.5">
      <c r="A1496" s="64" t="str">
        <f>IF(ISBLANK(Census!C1267),(""),(INT(YEARFRAC(Census!C1267,'Request Form'!$E$11,1))))</f>
        <v/>
      </c>
      <c r="B1496" s="34" t="str">
        <f ca="1">IF(ISBLANK(Census!C1267),(""),(INT(YEARFRAC(Census!C1267,TODAY(),1))))</f>
        <v/>
      </c>
      <c r="C1496" s="51" t="str">
        <v/>
      </c>
      <c r="D1496" s="51"/>
      <c r="E1496" s="51"/>
      <c r="F1496" s="51">
        <v>0</v>
      </c>
      <c r="G1496" s="32">
        <v>0</v>
      </c>
      <c r="H1496" s="32">
        <v>0</v>
      </c>
      <c r="I1496" s="32">
        <v>0</v>
      </c>
      <c r="J1496" s="32">
        <v>0</v>
      </c>
      <c r="L1496" s="51">
        <v>0</v>
      </c>
      <c r="M1496">
        <v>0</v>
      </c>
      <c r="N1496" s="51"/>
      <c r="O1496" s="51"/>
    </row>
    <row r="1497" spans="1:15" x14ac:dyDescent="0.5">
      <c r="A1497" s="64" t="str">
        <f>IF(ISBLANK(Census!C1268),(""),(INT(YEARFRAC(Census!C1268,'Request Form'!$E$11,1))))</f>
        <v/>
      </c>
      <c r="B1497" s="34" t="str">
        <f ca="1">IF(ISBLANK(Census!C1268),(""),(INT(YEARFRAC(Census!C1268,TODAY(),1))))</f>
        <v/>
      </c>
      <c r="C1497" s="51" t="str">
        <v/>
      </c>
      <c r="D1497" s="51"/>
      <c r="E1497" s="51"/>
      <c r="F1497" s="51">
        <v>0</v>
      </c>
      <c r="G1497" s="32">
        <v>0</v>
      </c>
      <c r="H1497" s="32">
        <v>0</v>
      </c>
      <c r="I1497" s="32">
        <v>0</v>
      </c>
      <c r="J1497" s="32">
        <v>0</v>
      </c>
      <c r="L1497" s="51">
        <v>0</v>
      </c>
      <c r="M1497">
        <v>0</v>
      </c>
      <c r="N1497" s="51"/>
      <c r="O1497" s="51"/>
    </row>
    <row r="1498" spans="1:15" x14ac:dyDescent="0.5">
      <c r="A1498" s="64" t="str">
        <f>IF(ISBLANK(Census!C1269),(""),(INT(YEARFRAC(Census!C1269,'Request Form'!$E$11,1))))</f>
        <v/>
      </c>
      <c r="B1498" s="34" t="str">
        <f ca="1">IF(ISBLANK(Census!C1269),(""),(INT(YEARFRAC(Census!C1269,TODAY(),1))))</f>
        <v/>
      </c>
      <c r="C1498" s="51" t="str">
        <v/>
      </c>
      <c r="D1498" s="51"/>
      <c r="E1498" s="51"/>
      <c r="F1498" s="51">
        <v>0</v>
      </c>
      <c r="G1498" s="32">
        <v>0</v>
      </c>
      <c r="H1498" s="32">
        <v>0</v>
      </c>
      <c r="I1498" s="32">
        <v>0</v>
      </c>
      <c r="J1498" s="32">
        <v>0</v>
      </c>
      <c r="L1498" s="51">
        <v>0</v>
      </c>
      <c r="M1498">
        <v>0</v>
      </c>
      <c r="N1498" s="51"/>
      <c r="O1498" s="51"/>
    </row>
    <row r="1499" spans="1:15" x14ac:dyDescent="0.5">
      <c r="A1499" s="64" t="str">
        <f>IF(ISBLANK(Census!C1270),(""),(INT(YEARFRAC(Census!C1270,'Request Form'!$E$11,1))))</f>
        <v/>
      </c>
      <c r="B1499" s="34" t="str">
        <f ca="1">IF(ISBLANK(Census!C1270),(""),(INT(YEARFRAC(Census!C1270,TODAY(),1))))</f>
        <v/>
      </c>
      <c r="C1499" s="51" t="str">
        <v/>
      </c>
      <c r="D1499" s="51"/>
      <c r="E1499" s="51"/>
      <c r="F1499" s="51">
        <v>0</v>
      </c>
      <c r="G1499" s="32">
        <v>0</v>
      </c>
      <c r="H1499" s="32">
        <v>0</v>
      </c>
      <c r="I1499" s="32">
        <v>0</v>
      </c>
      <c r="J1499" s="32">
        <v>0</v>
      </c>
      <c r="L1499" s="51">
        <v>0</v>
      </c>
      <c r="M1499">
        <v>0</v>
      </c>
      <c r="N1499" s="51"/>
      <c r="O1499" s="51"/>
    </row>
    <row r="1500" spans="1:15" x14ac:dyDescent="0.5">
      <c r="A1500" s="64" t="str">
        <f>IF(ISBLANK(Census!C1271),(""),(INT(YEARFRAC(Census!C1271,'Request Form'!$E$11,1))))</f>
        <v/>
      </c>
      <c r="B1500" s="34" t="str">
        <f ca="1">IF(ISBLANK(Census!C1271),(""),(INT(YEARFRAC(Census!C1271,TODAY(),1))))</f>
        <v/>
      </c>
      <c r="C1500" s="51" t="str">
        <v/>
      </c>
      <c r="D1500" s="51"/>
      <c r="E1500" s="51"/>
      <c r="F1500" s="51">
        <v>0</v>
      </c>
      <c r="G1500" s="32">
        <v>0</v>
      </c>
      <c r="H1500" s="32">
        <v>0</v>
      </c>
      <c r="I1500" s="32">
        <v>0</v>
      </c>
      <c r="J1500" s="32">
        <v>0</v>
      </c>
      <c r="L1500" s="51">
        <v>0</v>
      </c>
      <c r="M1500">
        <v>0</v>
      </c>
      <c r="N1500" s="51"/>
      <c r="O1500" s="51"/>
    </row>
    <row r="1501" spans="1:15" x14ac:dyDescent="0.5">
      <c r="A1501" s="64" t="str">
        <f>IF(ISBLANK(Census!C1272),(""),(INT(YEARFRAC(Census!C1272,'Request Form'!$E$11,1))))</f>
        <v/>
      </c>
      <c r="B1501" s="34" t="str">
        <f ca="1">IF(ISBLANK(Census!C1272),(""),(INT(YEARFRAC(Census!C1272,TODAY(),1))))</f>
        <v/>
      </c>
      <c r="C1501" s="51" t="str">
        <v/>
      </c>
      <c r="D1501" s="51"/>
      <c r="E1501" s="51"/>
      <c r="F1501" s="51">
        <v>0</v>
      </c>
      <c r="G1501" s="32">
        <v>0</v>
      </c>
      <c r="H1501" s="32">
        <v>0</v>
      </c>
      <c r="I1501" s="32">
        <v>0</v>
      </c>
      <c r="J1501" s="32">
        <v>0</v>
      </c>
      <c r="L1501" s="51">
        <v>0</v>
      </c>
      <c r="M1501">
        <v>0</v>
      </c>
      <c r="N1501" s="51"/>
      <c r="O1501" s="51"/>
    </row>
    <row r="1502" spans="1:15" x14ac:dyDescent="0.5">
      <c r="A1502" s="64" t="str">
        <f>IF(ISBLANK(Census!C1273),(""),(INT(YEARFRAC(Census!C1273,'Request Form'!$E$11,1))))</f>
        <v/>
      </c>
      <c r="B1502" s="34" t="str">
        <f ca="1">IF(ISBLANK(Census!C1273),(""),(INT(YEARFRAC(Census!C1273,TODAY(),1))))</f>
        <v/>
      </c>
      <c r="C1502" s="51" t="str">
        <v/>
      </c>
      <c r="D1502" s="51"/>
      <c r="E1502" s="51"/>
      <c r="F1502" s="51">
        <v>0</v>
      </c>
      <c r="G1502" s="32">
        <v>0</v>
      </c>
      <c r="H1502" s="32">
        <v>0</v>
      </c>
      <c r="I1502" s="32">
        <v>0</v>
      </c>
      <c r="J1502" s="32">
        <v>0</v>
      </c>
      <c r="L1502" s="51">
        <v>0</v>
      </c>
      <c r="M1502">
        <v>0</v>
      </c>
      <c r="N1502" s="51"/>
      <c r="O1502" s="51"/>
    </row>
    <row r="1503" spans="1:15" x14ac:dyDescent="0.5">
      <c r="A1503" s="64" t="str">
        <f>IF(ISBLANK(Census!C1274),(""),(INT(YEARFRAC(Census!C1274,'Request Form'!$E$11,1))))</f>
        <v/>
      </c>
      <c r="B1503" s="34" t="str">
        <f ca="1">IF(ISBLANK(Census!C1274),(""),(INT(YEARFRAC(Census!C1274,TODAY(),1))))</f>
        <v/>
      </c>
      <c r="C1503" s="51" t="str">
        <v/>
      </c>
      <c r="D1503" s="51"/>
      <c r="E1503" s="51"/>
      <c r="F1503" s="51">
        <v>0</v>
      </c>
      <c r="G1503" s="32">
        <v>0</v>
      </c>
      <c r="H1503" s="32">
        <v>0</v>
      </c>
      <c r="I1503" s="32">
        <v>0</v>
      </c>
      <c r="J1503" s="32">
        <v>0</v>
      </c>
      <c r="L1503" s="51">
        <v>0</v>
      </c>
      <c r="M1503">
        <v>0</v>
      </c>
      <c r="N1503" s="51"/>
      <c r="O1503" s="51"/>
    </row>
    <row r="1504" spans="1:15" x14ac:dyDescent="0.5">
      <c r="A1504" s="64" t="str">
        <f>IF(ISBLANK(Census!C1275),(""),(INT(YEARFRAC(Census!C1275,'Request Form'!$E$11,1))))</f>
        <v/>
      </c>
      <c r="B1504" s="34" t="str">
        <f ca="1">IF(ISBLANK(Census!C1275),(""),(INT(YEARFRAC(Census!C1275,TODAY(),1))))</f>
        <v/>
      </c>
      <c r="C1504" s="51" t="str">
        <v/>
      </c>
      <c r="D1504" s="51"/>
      <c r="E1504" s="51"/>
      <c r="F1504" s="51">
        <v>0</v>
      </c>
      <c r="G1504" s="32">
        <v>0</v>
      </c>
      <c r="H1504" s="32">
        <v>0</v>
      </c>
      <c r="I1504" s="32">
        <v>0</v>
      </c>
      <c r="J1504" s="32">
        <v>0</v>
      </c>
      <c r="L1504" s="51">
        <v>0</v>
      </c>
      <c r="M1504">
        <v>0</v>
      </c>
      <c r="N1504" s="51"/>
      <c r="O1504" s="51"/>
    </row>
    <row r="1505" spans="1:15" x14ac:dyDescent="0.5">
      <c r="A1505" s="64" t="str">
        <f>IF(ISBLANK(Census!C1276),(""),(INT(YEARFRAC(Census!C1276,'Request Form'!$E$11,1))))</f>
        <v/>
      </c>
      <c r="B1505" s="34" t="str">
        <f ca="1">IF(ISBLANK(Census!C1276),(""),(INT(YEARFRAC(Census!C1276,TODAY(),1))))</f>
        <v/>
      </c>
      <c r="C1505" s="51" t="str">
        <v/>
      </c>
      <c r="D1505" s="51"/>
      <c r="E1505" s="51"/>
      <c r="F1505" s="51">
        <v>0</v>
      </c>
      <c r="G1505" s="32">
        <v>0</v>
      </c>
      <c r="H1505" s="32">
        <v>0</v>
      </c>
      <c r="I1505" s="32">
        <v>0</v>
      </c>
      <c r="J1505" s="32">
        <v>0</v>
      </c>
      <c r="L1505" s="51">
        <v>0</v>
      </c>
      <c r="M1505">
        <v>0</v>
      </c>
      <c r="N1505" s="51"/>
      <c r="O1505" s="51"/>
    </row>
    <row r="1506" spans="1:15" x14ac:dyDescent="0.5">
      <c r="A1506" s="64" t="str">
        <f>IF(ISBLANK(Census!C1277),(""),(INT(YEARFRAC(Census!C1277,'Request Form'!$E$11,1))))</f>
        <v/>
      </c>
      <c r="B1506" s="34" t="str">
        <f ca="1">IF(ISBLANK(Census!C1277),(""),(INT(YEARFRAC(Census!C1277,TODAY(),1))))</f>
        <v/>
      </c>
      <c r="C1506" s="51" t="str">
        <v/>
      </c>
      <c r="D1506" s="51"/>
      <c r="E1506" s="51"/>
      <c r="F1506" s="51">
        <v>0</v>
      </c>
      <c r="G1506" s="32">
        <v>0</v>
      </c>
      <c r="H1506" s="32">
        <v>0</v>
      </c>
      <c r="I1506" s="32">
        <v>0</v>
      </c>
      <c r="J1506" s="32">
        <v>0</v>
      </c>
      <c r="L1506" s="51">
        <v>0</v>
      </c>
      <c r="M1506">
        <v>0</v>
      </c>
      <c r="N1506" s="51"/>
      <c r="O1506" s="51"/>
    </row>
    <row r="1507" spans="1:15" x14ac:dyDescent="0.5">
      <c r="A1507" s="64" t="str">
        <f>IF(ISBLANK(Census!C1278),(""),(INT(YEARFRAC(Census!C1278,'Request Form'!$E$11,1))))</f>
        <v/>
      </c>
      <c r="B1507" s="34" t="str">
        <f ca="1">IF(ISBLANK(Census!C1278),(""),(INT(YEARFRAC(Census!C1278,TODAY(),1))))</f>
        <v/>
      </c>
      <c r="C1507" s="51" t="str">
        <v/>
      </c>
      <c r="D1507" s="51"/>
      <c r="E1507" s="51"/>
      <c r="F1507" s="51">
        <v>0</v>
      </c>
      <c r="G1507" s="32">
        <v>0</v>
      </c>
      <c r="H1507" s="32">
        <v>0</v>
      </c>
      <c r="I1507" s="32">
        <v>0</v>
      </c>
      <c r="J1507" s="32">
        <v>0</v>
      </c>
      <c r="L1507" s="51">
        <v>0</v>
      </c>
      <c r="M1507">
        <v>0</v>
      </c>
      <c r="N1507" s="51"/>
      <c r="O1507" s="51"/>
    </row>
    <row r="1508" spans="1:15" x14ac:dyDescent="0.5">
      <c r="A1508" s="64" t="str">
        <f>IF(ISBLANK(Census!C1279),(""),(INT(YEARFRAC(Census!C1279,'Request Form'!$E$11,1))))</f>
        <v/>
      </c>
      <c r="B1508" s="34" t="str">
        <f ca="1">IF(ISBLANK(Census!C1279),(""),(INT(YEARFRAC(Census!C1279,TODAY(),1))))</f>
        <v/>
      </c>
      <c r="C1508" s="51" t="str">
        <v/>
      </c>
      <c r="D1508" s="51"/>
      <c r="E1508" s="51"/>
      <c r="F1508" s="51">
        <v>0</v>
      </c>
      <c r="G1508" s="32">
        <v>0</v>
      </c>
      <c r="H1508" s="32">
        <v>0</v>
      </c>
      <c r="I1508" s="32">
        <v>0</v>
      </c>
      <c r="J1508" s="32">
        <v>0</v>
      </c>
      <c r="L1508" s="51">
        <v>0</v>
      </c>
      <c r="M1508">
        <v>0</v>
      </c>
      <c r="N1508" s="51"/>
      <c r="O1508" s="51"/>
    </row>
    <row r="1509" spans="1:15" x14ac:dyDescent="0.5">
      <c r="A1509" s="64" t="str">
        <f>IF(ISBLANK(Census!C1280),(""),(INT(YEARFRAC(Census!C1280,'Request Form'!$E$11,1))))</f>
        <v/>
      </c>
      <c r="B1509" s="34" t="str">
        <f ca="1">IF(ISBLANK(Census!C1280),(""),(INT(YEARFRAC(Census!C1280,TODAY(),1))))</f>
        <v/>
      </c>
      <c r="C1509" s="51" t="str">
        <v/>
      </c>
      <c r="D1509" s="51"/>
      <c r="E1509" s="51"/>
      <c r="F1509" s="51">
        <v>0</v>
      </c>
      <c r="G1509" s="32">
        <v>0</v>
      </c>
      <c r="H1509" s="32">
        <v>0</v>
      </c>
      <c r="I1509" s="32">
        <v>0</v>
      </c>
      <c r="J1509" s="32">
        <v>0</v>
      </c>
      <c r="L1509" s="51">
        <v>0</v>
      </c>
      <c r="M1509">
        <v>0</v>
      </c>
      <c r="N1509" s="51"/>
      <c r="O1509" s="51"/>
    </row>
    <row r="1510" spans="1:15" x14ac:dyDescent="0.5">
      <c r="A1510" s="64" t="str">
        <f>IF(ISBLANK(Census!C1281),(""),(INT(YEARFRAC(Census!C1281,'Request Form'!$E$11,1))))</f>
        <v/>
      </c>
      <c r="B1510" s="34" t="str">
        <f ca="1">IF(ISBLANK(Census!C1281),(""),(INT(YEARFRAC(Census!C1281,TODAY(),1))))</f>
        <v/>
      </c>
      <c r="C1510" s="51" t="str">
        <v/>
      </c>
      <c r="D1510" s="51"/>
      <c r="E1510" s="51"/>
      <c r="F1510" s="51">
        <v>0</v>
      </c>
      <c r="G1510" s="32">
        <v>0</v>
      </c>
      <c r="H1510" s="32">
        <v>0</v>
      </c>
      <c r="I1510" s="32">
        <v>0</v>
      </c>
      <c r="J1510" s="32">
        <v>0</v>
      </c>
      <c r="L1510" s="51">
        <v>0</v>
      </c>
      <c r="M1510">
        <v>0</v>
      </c>
      <c r="N1510" s="51"/>
      <c r="O1510" s="51"/>
    </row>
    <row r="1511" spans="1:15" x14ac:dyDescent="0.5">
      <c r="A1511" s="64" t="str">
        <f>IF(ISBLANK(Census!C1282),(""),(INT(YEARFRAC(Census!C1282,'Request Form'!$E$11,1))))</f>
        <v/>
      </c>
      <c r="B1511" s="34" t="str">
        <f ca="1">IF(ISBLANK(Census!C1282),(""),(INT(YEARFRAC(Census!C1282,TODAY(),1))))</f>
        <v/>
      </c>
      <c r="C1511" s="51" t="str">
        <v/>
      </c>
      <c r="D1511" s="51"/>
      <c r="E1511" s="51"/>
      <c r="F1511" s="51">
        <v>0</v>
      </c>
      <c r="G1511" s="32">
        <v>0</v>
      </c>
      <c r="H1511" s="32">
        <v>0</v>
      </c>
      <c r="I1511" s="32">
        <v>0</v>
      </c>
      <c r="J1511" s="32">
        <v>0</v>
      </c>
      <c r="L1511" s="51">
        <v>0</v>
      </c>
      <c r="M1511">
        <v>0</v>
      </c>
      <c r="N1511" s="51"/>
      <c r="O1511" s="51"/>
    </row>
    <row r="1512" spans="1:15" x14ac:dyDescent="0.5">
      <c r="A1512" s="64" t="str">
        <f>IF(ISBLANK(Census!C1283),(""),(INT(YEARFRAC(Census!C1283,'Request Form'!$E$11,1))))</f>
        <v/>
      </c>
      <c r="B1512" s="34" t="str">
        <f ca="1">IF(ISBLANK(Census!C1283),(""),(INT(YEARFRAC(Census!C1283,TODAY(),1))))</f>
        <v/>
      </c>
      <c r="C1512" s="51" t="str">
        <v/>
      </c>
      <c r="D1512" s="51"/>
      <c r="E1512" s="51"/>
      <c r="F1512" s="51">
        <v>0</v>
      </c>
      <c r="G1512" s="32">
        <v>0</v>
      </c>
      <c r="H1512" s="32">
        <v>0</v>
      </c>
      <c r="I1512" s="32">
        <v>0</v>
      </c>
      <c r="J1512" s="32">
        <v>0</v>
      </c>
      <c r="L1512" s="51">
        <v>0</v>
      </c>
      <c r="M1512">
        <v>0</v>
      </c>
      <c r="N1512" s="51"/>
      <c r="O1512" s="51"/>
    </row>
    <row r="1513" spans="1:15" x14ac:dyDescent="0.5">
      <c r="A1513" s="64" t="str">
        <f>IF(ISBLANK(Census!C1284),(""),(INT(YEARFRAC(Census!C1284,'Request Form'!$E$11,1))))</f>
        <v/>
      </c>
      <c r="B1513" s="34" t="str">
        <f ca="1">IF(ISBLANK(Census!C1284),(""),(INT(YEARFRAC(Census!C1284,TODAY(),1))))</f>
        <v/>
      </c>
      <c r="C1513" s="51" t="str">
        <v/>
      </c>
      <c r="D1513" s="51"/>
      <c r="E1513" s="51"/>
      <c r="F1513" s="51">
        <v>0</v>
      </c>
      <c r="G1513" s="32">
        <v>0</v>
      </c>
      <c r="H1513" s="32">
        <v>0</v>
      </c>
      <c r="I1513" s="32">
        <v>0</v>
      </c>
      <c r="J1513" s="32">
        <v>0</v>
      </c>
      <c r="L1513" s="51">
        <v>0</v>
      </c>
      <c r="M1513">
        <v>0</v>
      </c>
      <c r="N1513" s="51"/>
      <c r="O1513" s="51"/>
    </row>
    <row r="1514" spans="1:15" x14ac:dyDescent="0.5">
      <c r="A1514" s="64" t="str">
        <f>IF(ISBLANK(Census!C1285),(""),(INT(YEARFRAC(Census!C1285,'Request Form'!$E$11,1))))</f>
        <v/>
      </c>
      <c r="B1514" s="34" t="str">
        <f ca="1">IF(ISBLANK(Census!C1285),(""),(INT(YEARFRAC(Census!C1285,TODAY(),1))))</f>
        <v/>
      </c>
      <c r="C1514" s="51" t="str">
        <v/>
      </c>
      <c r="D1514" s="51"/>
      <c r="E1514" s="51"/>
      <c r="F1514" s="51">
        <v>0</v>
      </c>
      <c r="G1514" s="32">
        <v>0</v>
      </c>
      <c r="H1514" s="32">
        <v>0</v>
      </c>
      <c r="I1514" s="32">
        <v>0</v>
      </c>
      <c r="J1514" s="32">
        <v>0</v>
      </c>
      <c r="L1514" s="51">
        <v>0</v>
      </c>
      <c r="M1514">
        <v>0</v>
      </c>
      <c r="N1514" s="51"/>
      <c r="O1514" s="51"/>
    </row>
    <row r="1515" spans="1:15" x14ac:dyDescent="0.5">
      <c r="A1515" s="64" t="str">
        <f>IF(ISBLANK(Census!C1286),(""),(INT(YEARFRAC(Census!C1286,'Request Form'!$E$11,1))))</f>
        <v/>
      </c>
      <c r="B1515" s="34" t="str">
        <f ca="1">IF(ISBLANK(Census!C1286),(""),(INT(YEARFRAC(Census!C1286,TODAY(),1))))</f>
        <v/>
      </c>
      <c r="C1515" s="51" t="str">
        <v/>
      </c>
      <c r="D1515" s="51"/>
      <c r="E1515" s="51"/>
      <c r="F1515" s="51">
        <v>0</v>
      </c>
      <c r="G1515" s="32">
        <v>0</v>
      </c>
      <c r="H1515" s="32">
        <v>0</v>
      </c>
      <c r="I1515" s="32">
        <v>0</v>
      </c>
      <c r="J1515" s="32">
        <v>0</v>
      </c>
      <c r="L1515" s="51">
        <v>0</v>
      </c>
      <c r="M1515">
        <v>0</v>
      </c>
      <c r="N1515" s="51"/>
      <c r="O1515" s="51"/>
    </row>
    <row r="1516" spans="1:15" x14ac:dyDescent="0.5">
      <c r="A1516" s="64" t="str">
        <f>IF(ISBLANK(Census!C1287),(""),(INT(YEARFRAC(Census!C1287,'Request Form'!$E$11,1))))</f>
        <v/>
      </c>
      <c r="B1516" s="34" t="str">
        <f ca="1">IF(ISBLANK(Census!C1287),(""),(INT(YEARFRAC(Census!C1287,TODAY(),1))))</f>
        <v/>
      </c>
      <c r="C1516" s="51" t="str">
        <v/>
      </c>
      <c r="D1516" s="51"/>
      <c r="E1516" s="51"/>
      <c r="F1516" s="51">
        <v>0</v>
      </c>
      <c r="G1516" s="32">
        <v>0</v>
      </c>
      <c r="H1516" s="32">
        <v>0</v>
      </c>
      <c r="I1516" s="32">
        <v>0</v>
      </c>
      <c r="J1516" s="32">
        <v>0</v>
      </c>
      <c r="L1516" s="51">
        <v>0</v>
      </c>
      <c r="M1516">
        <v>0</v>
      </c>
      <c r="N1516" s="51"/>
      <c r="O1516" s="51"/>
    </row>
    <row r="1517" spans="1:15" x14ac:dyDescent="0.5">
      <c r="A1517" s="64" t="str">
        <f>IF(ISBLANK(Census!C1288),(""),(INT(YEARFRAC(Census!C1288,'Request Form'!$E$11,1))))</f>
        <v/>
      </c>
      <c r="B1517" s="34" t="str">
        <f ca="1">IF(ISBLANK(Census!C1288),(""),(INT(YEARFRAC(Census!C1288,TODAY(),1))))</f>
        <v/>
      </c>
      <c r="C1517" s="51" t="str">
        <v/>
      </c>
      <c r="D1517" s="51"/>
      <c r="E1517" s="51"/>
      <c r="F1517" s="51">
        <v>0</v>
      </c>
      <c r="G1517" s="32">
        <v>0</v>
      </c>
      <c r="H1517" s="32">
        <v>0</v>
      </c>
      <c r="I1517" s="32">
        <v>0</v>
      </c>
      <c r="J1517" s="32">
        <v>0</v>
      </c>
      <c r="L1517" s="51">
        <v>0</v>
      </c>
      <c r="M1517">
        <v>0</v>
      </c>
      <c r="N1517" s="51"/>
      <c r="O1517" s="51"/>
    </row>
    <row r="1518" spans="1:15" x14ac:dyDescent="0.5">
      <c r="A1518" s="64" t="str">
        <f>IF(ISBLANK(Census!C1289),(""),(INT(YEARFRAC(Census!C1289,'Request Form'!$E$11,1))))</f>
        <v/>
      </c>
      <c r="B1518" s="34" t="str">
        <f ca="1">IF(ISBLANK(Census!C1289),(""),(INT(YEARFRAC(Census!C1289,TODAY(),1))))</f>
        <v/>
      </c>
      <c r="C1518" s="51" t="str">
        <v/>
      </c>
      <c r="D1518" s="51"/>
      <c r="E1518" s="51"/>
      <c r="F1518" s="51">
        <v>0</v>
      </c>
      <c r="G1518" s="32">
        <v>0</v>
      </c>
      <c r="H1518" s="32">
        <v>0</v>
      </c>
      <c r="I1518" s="32">
        <v>0</v>
      </c>
      <c r="J1518" s="32">
        <v>0</v>
      </c>
      <c r="L1518" s="51">
        <v>0</v>
      </c>
      <c r="M1518">
        <v>0</v>
      </c>
      <c r="N1518" s="51"/>
      <c r="O1518" s="51"/>
    </row>
    <row r="1519" spans="1:15" x14ac:dyDescent="0.5">
      <c r="A1519" s="64" t="str">
        <f>IF(ISBLANK(Census!C1290),(""),(INT(YEARFRAC(Census!C1290,'Request Form'!$E$11,1))))</f>
        <v/>
      </c>
      <c r="B1519" s="34" t="str">
        <f ca="1">IF(ISBLANK(Census!C1290),(""),(INT(YEARFRAC(Census!C1290,TODAY(),1))))</f>
        <v/>
      </c>
      <c r="C1519" s="51" t="str">
        <v/>
      </c>
      <c r="D1519" s="51"/>
      <c r="E1519" s="51"/>
      <c r="F1519" s="51">
        <v>0</v>
      </c>
      <c r="G1519" s="32">
        <v>0</v>
      </c>
      <c r="H1519" s="32">
        <v>0</v>
      </c>
      <c r="I1519" s="32">
        <v>0</v>
      </c>
      <c r="J1519" s="32">
        <v>0</v>
      </c>
      <c r="L1519" s="51">
        <v>0</v>
      </c>
      <c r="M1519">
        <v>0</v>
      </c>
      <c r="N1519" s="51"/>
      <c r="O1519" s="51"/>
    </row>
    <row r="1520" spans="1:15" x14ac:dyDescent="0.5">
      <c r="A1520" s="64" t="str">
        <f>IF(ISBLANK(Census!C1291),(""),(INT(YEARFRAC(Census!C1291,'Request Form'!$E$11,1))))</f>
        <v/>
      </c>
      <c r="B1520" s="34" t="str">
        <f ca="1">IF(ISBLANK(Census!C1291),(""),(INT(YEARFRAC(Census!C1291,TODAY(),1))))</f>
        <v/>
      </c>
      <c r="C1520" s="51" t="str">
        <v/>
      </c>
      <c r="D1520" s="51"/>
      <c r="E1520" s="51"/>
      <c r="F1520" s="51">
        <v>0</v>
      </c>
      <c r="G1520" s="32">
        <v>0</v>
      </c>
      <c r="H1520" s="32">
        <v>0</v>
      </c>
      <c r="I1520" s="32">
        <v>0</v>
      </c>
      <c r="J1520" s="32">
        <v>0</v>
      </c>
      <c r="L1520" s="51">
        <v>0</v>
      </c>
      <c r="M1520">
        <v>0</v>
      </c>
      <c r="N1520" s="51"/>
      <c r="O1520" s="51"/>
    </row>
    <row r="1521" spans="1:15" x14ac:dyDescent="0.5">
      <c r="A1521" s="64" t="str">
        <f>IF(ISBLANK(Census!C1292),(""),(INT(YEARFRAC(Census!C1292,'Request Form'!$E$11,1))))</f>
        <v/>
      </c>
      <c r="B1521" s="34" t="str">
        <f ca="1">IF(ISBLANK(Census!C1292),(""),(INT(YEARFRAC(Census!C1292,TODAY(),1))))</f>
        <v/>
      </c>
      <c r="C1521" s="51" t="str">
        <v/>
      </c>
      <c r="D1521" s="51"/>
      <c r="E1521" s="51"/>
      <c r="F1521" s="51">
        <v>0</v>
      </c>
      <c r="G1521" s="32">
        <v>0</v>
      </c>
      <c r="H1521" s="32">
        <v>0</v>
      </c>
      <c r="I1521" s="32">
        <v>0</v>
      </c>
      <c r="J1521" s="32">
        <v>0</v>
      </c>
      <c r="L1521" s="51">
        <v>0</v>
      </c>
      <c r="M1521">
        <v>0</v>
      </c>
      <c r="N1521" s="51"/>
      <c r="O1521" s="51"/>
    </row>
    <row r="1522" spans="1:15" x14ac:dyDescent="0.5">
      <c r="A1522" s="64" t="str">
        <f>IF(ISBLANK(Census!C1293),(""),(INT(YEARFRAC(Census!C1293,'Request Form'!$E$11,1))))</f>
        <v/>
      </c>
      <c r="B1522" s="34" t="str">
        <f ca="1">IF(ISBLANK(Census!C1293),(""),(INT(YEARFRAC(Census!C1293,TODAY(),1))))</f>
        <v/>
      </c>
      <c r="C1522" s="51" t="str">
        <v/>
      </c>
      <c r="D1522" s="51"/>
      <c r="E1522" s="51"/>
      <c r="F1522" s="51">
        <v>0</v>
      </c>
      <c r="G1522" s="32">
        <v>0</v>
      </c>
      <c r="H1522" s="32">
        <v>0</v>
      </c>
      <c r="I1522" s="32">
        <v>0</v>
      </c>
      <c r="J1522" s="32">
        <v>0</v>
      </c>
      <c r="L1522" s="51">
        <v>0</v>
      </c>
      <c r="M1522">
        <v>0</v>
      </c>
      <c r="N1522" s="51"/>
      <c r="O1522" s="51"/>
    </row>
    <row r="1523" spans="1:15" x14ac:dyDescent="0.5">
      <c r="A1523" s="64" t="str">
        <f>IF(ISBLANK(Census!C1294),(""),(INT(YEARFRAC(Census!C1294,'Request Form'!$E$11,1))))</f>
        <v/>
      </c>
      <c r="B1523" s="34" t="str">
        <f ca="1">IF(ISBLANK(Census!C1294),(""),(INT(YEARFRAC(Census!C1294,TODAY(),1))))</f>
        <v/>
      </c>
      <c r="C1523" s="51" t="str">
        <v/>
      </c>
      <c r="D1523" s="51"/>
      <c r="E1523" s="51"/>
      <c r="F1523" s="51">
        <v>0</v>
      </c>
      <c r="G1523" s="32">
        <v>0</v>
      </c>
      <c r="H1523" s="32">
        <v>0</v>
      </c>
      <c r="I1523" s="32">
        <v>0</v>
      </c>
      <c r="J1523" s="32">
        <v>0</v>
      </c>
      <c r="L1523" s="51">
        <v>0</v>
      </c>
      <c r="M1523">
        <v>0</v>
      </c>
      <c r="N1523" s="51"/>
      <c r="O1523" s="51"/>
    </row>
    <row r="1524" spans="1:15" x14ac:dyDescent="0.5">
      <c r="A1524" s="64" t="str">
        <f>IF(ISBLANK(Census!C1295),(""),(INT(YEARFRAC(Census!C1295,'Request Form'!$E$11,1))))</f>
        <v/>
      </c>
      <c r="B1524" s="34" t="str">
        <f ca="1">IF(ISBLANK(Census!C1295),(""),(INT(YEARFRAC(Census!C1295,TODAY(),1))))</f>
        <v/>
      </c>
      <c r="C1524" s="51" t="str">
        <v/>
      </c>
      <c r="D1524" s="51"/>
      <c r="E1524" s="51"/>
      <c r="F1524" s="51">
        <v>0</v>
      </c>
      <c r="G1524" s="32">
        <v>0</v>
      </c>
      <c r="H1524" s="32">
        <v>0</v>
      </c>
      <c r="I1524" s="32">
        <v>0</v>
      </c>
      <c r="J1524" s="32">
        <v>0</v>
      </c>
      <c r="L1524" s="51">
        <v>0</v>
      </c>
      <c r="M1524">
        <v>0</v>
      </c>
      <c r="N1524" s="51"/>
      <c r="O1524" s="51"/>
    </row>
    <row r="1525" spans="1:15" x14ac:dyDescent="0.5">
      <c r="A1525" s="64" t="str">
        <f>IF(ISBLANK(Census!C1296),(""),(INT(YEARFRAC(Census!C1296,'Request Form'!$E$11,1))))</f>
        <v/>
      </c>
      <c r="B1525" s="34" t="str">
        <f ca="1">IF(ISBLANK(Census!C1296),(""),(INT(YEARFRAC(Census!C1296,TODAY(),1))))</f>
        <v/>
      </c>
      <c r="C1525" s="51" t="str">
        <v/>
      </c>
      <c r="D1525" s="51"/>
      <c r="E1525" s="51"/>
      <c r="F1525" s="51">
        <v>0</v>
      </c>
      <c r="G1525" s="32">
        <v>0</v>
      </c>
      <c r="H1525" s="32">
        <v>0</v>
      </c>
      <c r="I1525" s="32">
        <v>0</v>
      </c>
      <c r="J1525" s="32">
        <v>0</v>
      </c>
      <c r="L1525" s="51">
        <v>0</v>
      </c>
      <c r="M1525">
        <v>0</v>
      </c>
      <c r="N1525" s="51"/>
      <c r="O1525" s="51"/>
    </row>
    <row r="1526" spans="1:15" x14ac:dyDescent="0.5">
      <c r="A1526" s="64" t="str">
        <f>IF(ISBLANK(Census!C1297),(""),(INT(YEARFRAC(Census!C1297,'Request Form'!$E$11,1))))</f>
        <v/>
      </c>
      <c r="B1526" s="34" t="str">
        <f ca="1">IF(ISBLANK(Census!C1297),(""),(INT(YEARFRAC(Census!C1297,TODAY(),1))))</f>
        <v/>
      </c>
      <c r="C1526" s="51" t="str">
        <v/>
      </c>
      <c r="D1526" s="51"/>
      <c r="E1526" s="51"/>
      <c r="F1526" s="51">
        <v>0</v>
      </c>
      <c r="G1526" s="32">
        <v>0</v>
      </c>
      <c r="H1526" s="32">
        <v>0</v>
      </c>
      <c r="I1526" s="32">
        <v>0</v>
      </c>
      <c r="J1526" s="32">
        <v>0</v>
      </c>
      <c r="L1526" s="51">
        <v>0</v>
      </c>
      <c r="M1526">
        <v>0</v>
      </c>
      <c r="N1526" s="51"/>
      <c r="O1526" s="51"/>
    </row>
    <row r="1527" spans="1:15" x14ac:dyDescent="0.5">
      <c r="A1527" s="64" t="str">
        <f>IF(ISBLANK(Census!C1298),(""),(INT(YEARFRAC(Census!C1298,'Request Form'!$E$11,1))))</f>
        <v/>
      </c>
      <c r="B1527" s="34" t="str">
        <f ca="1">IF(ISBLANK(Census!C1298),(""),(INT(YEARFRAC(Census!C1298,TODAY(),1))))</f>
        <v/>
      </c>
      <c r="C1527" s="51" t="str">
        <v/>
      </c>
      <c r="D1527" s="51"/>
      <c r="E1527" s="51"/>
      <c r="F1527" s="51">
        <v>0</v>
      </c>
      <c r="G1527" s="32">
        <v>0</v>
      </c>
      <c r="H1527" s="32">
        <v>0</v>
      </c>
      <c r="I1527" s="32">
        <v>0</v>
      </c>
      <c r="J1527" s="32">
        <v>0</v>
      </c>
      <c r="L1527" s="51">
        <v>0</v>
      </c>
      <c r="M1527">
        <v>0</v>
      </c>
      <c r="N1527" s="51"/>
      <c r="O1527" s="51"/>
    </row>
    <row r="1528" spans="1:15" x14ac:dyDescent="0.5">
      <c r="A1528" s="64" t="str">
        <f>IF(ISBLANK(Census!C1299),(""),(INT(YEARFRAC(Census!C1299,'Request Form'!$E$11,1))))</f>
        <v/>
      </c>
      <c r="B1528" s="34" t="str">
        <f ca="1">IF(ISBLANK(Census!C1299),(""),(INT(YEARFRAC(Census!C1299,TODAY(),1))))</f>
        <v/>
      </c>
      <c r="C1528" s="51" t="str">
        <v/>
      </c>
      <c r="D1528" s="51"/>
      <c r="E1528" s="51"/>
      <c r="F1528" s="51">
        <v>0</v>
      </c>
      <c r="G1528" s="32">
        <v>0</v>
      </c>
      <c r="H1528" s="32">
        <v>0</v>
      </c>
      <c r="I1528" s="32">
        <v>0</v>
      </c>
      <c r="J1528" s="32">
        <v>0</v>
      </c>
      <c r="L1528" s="51">
        <v>0</v>
      </c>
      <c r="M1528">
        <v>0</v>
      </c>
      <c r="N1528" s="51"/>
      <c r="O1528" s="51"/>
    </row>
    <row r="1529" spans="1:15" x14ac:dyDescent="0.5">
      <c r="A1529" s="64" t="str">
        <f>IF(ISBLANK(Census!C1300),(""),(INT(YEARFRAC(Census!C1300,'Request Form'!$E$11,1))))</f>
        <v/>
      </c>
      <c r="B1529" s="34" t="str">
        <f ca="1">IF(ISBLANK(Census!C1300),(""),(INT(YEARFRAC(Census!C1300,TODAY(),1))))</f>
        <v/>
      </c>
      <c r="C1529" s="51" t="str">
        <v/>
      </c>
      <c r="D1529" s="51"/>
      <c r="E1529" s="51"/>
      <c r="F1529" s="51">
        <v>0</v>
      </c>
      <c r="G1529" s="32">
        <v>0</v>
      </c>
      <c r="H1529" s="32">
        <v>0</v>
      </c>
      <c r="I1529" s="32">
        <v>0</v>
      </c>
      <c r="J1529" s="32">
        <v>0</v>
      </c>
      <c r="L1529" s="51">
        <v>0</v>
      </c>
      <c r="M1529">
        <v>0</v>
      </c>
      <c r="N1529" s="51"/>
      <c r="O1529" s="51"/>
    </row>
    <row r="1530" spans="1:15" x14ac:dyDescent="0.5">
      <c r="A1530" s="64" t="str">
        <f>IF(ISBLANK(Census!C1301),(""),(INT(YEARFRAC(Census!C1301,'Request Form'!$E$11,1))))</f>
        <v/>
      </c>
      <c r="B1530" s="34" t="str">
        <f ca="1">IF(ISBLANK(Census!C1301),(""),(INT(YEARFRAC(Census!C1301,TODAY(),1))))</f>
        <v/>
      </c>
      <c r="C1530" s="51" t="str">
        <v/>
      </c>
      <c r="D1530" s="51"/>
      <c r="E1530" s="51"/>
      <c r="F1530" s="51">
        <v>0</v>
      </c>
      <c r="G1530" s="32">
        <v>0</v>
      </c>
      <c r="H1530" s="32">
        <v>0</v>
      </c>
      <c r="I1530" s="32">
        <v>0</v>
      </c>
      <c r="J1530" s="32">
        <v>0</v>
      </c>
      <c r="L1530" s="51">
        <v>0</v>
      </c>
      <c r="M1530">
        <v>0</v>
      </c>
      <c r="N1530" s="51"/>
      <c r="O1530" s="51"/>
    </row>
    <row r="1531" spans="1:15" x14ac:dyDescent="0.5">
      <c r="A1531" s="64" t="str">
        <f>IF(ISBLANK(Census!C1302),(""),(INT(YEARFRAC(Census!C1302,'Request Form'!$E$11,1))))</f>
        <v/>
      </c>
      <c r="B1531" s="34" t="str">
        <f ca="1">IF(ISBLANK(Census!C1302),(""),(INT(YEARFRAC(Census!C1302,TODAY(),1))))</f>
        <v/>
      </c>
      <c r="C1531" s="51" t="str">
        <v/>
      </c>
      <c r="D1531" s="51"/>
      <c r="E1531" s="51"/>
      <c r="F1531" s="51">
        <v>0</v>
      </c>
      <c r="G1531" s="32">
        <v>0</v>
      </c>
      <c r="H1531" s="32">
        <v>0</v>
      </c>
      <c r="I1531" s="32">
        <v>0</v>
      </c>
      <c r="J1531" s="32">
        <v>0</v>
      </c>
      <c r="L1531" s="51">
        <v>0</v>
      </c>
      <c r="M1531">
        <v>0</v>
      </c>
      <c r="N1531" s="51"/>
      <c r="O1531" s="51"/>
    </row>
    <row r="1532" spans="1:15" x14ac:dyDescent="0.5">
      <c r="A1532" s="64" t="str">
        <f>IF(ISBLANK(Census!C1303),(""),(INT(YEARFRAC(Census!C1303,'Request Form'!$E$11,1))))</f>
        <v/>
      </c>
      <c r="B1532" s="34" t="str">
        <f ca="1">IF(ISBLANK(Census!C1303),(""),(INT(YEARFRAC(Census!C1303,TODAY(),1))))</f>
        <v/>
      </c>
      <c r="C1532" s="51" t="str">
        <v/>
      </c>
      <c r="D1532" s="51"/>
      <c r="E1532" s="51"/>
      <c r="F1532" s="51">
        <v>0</v>
      </c>
      <c r="G1532" s="32">
        <v>0</v>
      </c>
      <c r="H1532" s="32">
        <v>0</v>
      </c>
      <c r="I1532" s="32">
        <v>0</v>
      </c>
      <c r="J1532" s="32">
        <v>0</v>
      </c>
      <c r="L1532" s="51">
        <v>0</v>
      </c>
      <c r="M1532">
        <v>0</v>
      </c>
      <c r="N1532" s="51"/>
      <c r="O1532" s="51"/>
    </row>
    <row r="1533" spans="1:15" x14ac:dyDescent="0.5">
      <c r="A1533" s="64" t="str">
        <f>IF(ISBLANK(Census!C1304),(""),(INT(YEARFRAC(Census!C1304,'Request Form'!$E$11,1))))</f>
        <v/>
      </c>
      <c r="B1533" s="34" t="str">
        <f ca="1">IF(ISBLANK(Census!C1304),(""),(INT(YEARFRAC(Census!C1304,TODAY(),1))))</f>
        <v/>
      </c>
      <c r="C1533" s="51" t="str">
        <v/>
      </c>
      <c r="D1533" s="51"/>
      <c r="E1533" s="51"/>
      <c r="F1533" s="51">
        <v>0</v>
      </c>
      <c r="G1533" s="32">
        <v>0</v>
      </c>
      <c r="H1533" s="32">
        <v>0</v>
      </c>
      <c r="I1533" s="32">
        <v>0</v>
      </c>
      <c r="J1533" s="32">
        <v>0</v>
      </c>
      <c r="L1533" s="51">
        <v>0</v>
      </c>
      <c r="M1533">
        <v>0</v>
      </c>
      <c r="N1533" s="51"/>
      <c r="O1533" s="51"/>
    </row>
    <row r="1534" spans="1:15" x14ac:dyDescent="0.5">
      <c r="A1534" s="64" t="str">
        <f>IF(ISBLANK(Census!C1305),(""),(INT(YEARFRAC(Census!C1305,'Request Form'!$E$11,1))))</f>
        <v/>
      </c>
      <c r="B1534" s="34" t="str">
        <f ca="1">IF(ISBLANK(Census!C1305),(""),(INT(YEARFRAC(Census!C1305,TODAY(),1))))</f>
        <v/>
      </c>
      <c r="C1534" s="51" t="str">
        <v/>
      </c>
      <c r="D1534" s="51"/>
      <c r="E1534" s="51"/>
      <c r="F1534" s="51">
        <v>0</v>
      </c>
      <c r="G1534" s="32">
        <v>0</v>
      </c>
      <c r="H1534" s="32">
        <v>0</v>
      </c>
      <c r="I1534" s="32">
        <v>0</v>
      </c>
      <c r="J1534" s="32">
        <v>0</v>
      </c>
      <c r="L1534" s="51">
        <v>0</v>
      </c>
      <c r="M1534">
        <v>0</v>
      </c>
      <c r="N1534" s="51"/>
      <c r="O1534" s="51"/>
    </row>
    <row r="1535" spans="1:15" x14ac:dyDescent="0.5">
      <c r="A1535" s="64" t="str">
        <f>IF(ISBLANK(Census!C1306),(""),(INT(YEARFRAC(Census!C1306,'Request Form'!$E$11,1))))</f>
        <v/>
      </c>
      <c r="B1535" s="34" t="str">
        <f ca="1">IF(ISBLANK(Census!C1306),(""),(INT(YEARFRAC(Census!C1306,TODAY(),1))))</f>
        <v/>
      </c>
      <c r="C1535" s="51" t="str">
        <v/>
      </c>
      <c r="D1535" s="51"/>
      <c r="E1535" s="51"/>
      <c r="F1535" s="51">
        <v>0</v>
      </c>
      <c r="G1535" s="32">
        <v>0</v>
      </c>
      <c r="H1535" s="32">
        <v>0</v>
      </c>
      <c r="I1535" s="32">
        <v>0</v>
      </c>
      <c r="J1535" s="32">
        <v>0</v>
      </c>
      <c r="L1535" s="51">
        <v>0</v>
      </c>
      <c r="M1535">
        <v>0</v>
      </c>
      <c r="N1535" s="51"/>
      <c r="O1535" s="51"/>
    </row>
    <row r="1536" spans="1:15" x14ac:dyDescent="0.5">
      <c r="A1536" s="64" t="str">
        <f>IF(ISBLANK(Census!C1307),(""),(INT(YEARFRAC(Census!C1307,'Request Form'!$E$11,1))))</f>
        <v/>
      </c>
      <c r="B1536" s="34" t="str">
        <f ca="1">IF(ISBLANK(Census!C1307),(""),(INT(YEARFRAC(Census!C1307,TODAY(),1))))</f>
        <v/>
      </c>
      <c r="C1536" s="51" t="str">
        <v/>
      </c>
      <c r="D1536" s="51"/>
      <c r="E1536" s="51"/>
      <c r="F1536" s="51">
        <v>0</v>
      </c>
      <c r="G1536" s="32">
        <v>0</v>
      </c>
      <c r="H1536" s="32">
        <v>0</v>
      </c>
      <c r="I1536" s="32">
        <v>0</v>
      </c>
      <c r="J1536" s="32">
        <v>0</v>
      </c>
      <c r="L1536" s="51">
        <v>0</v>
      </c>
      <c r="M1536">
        <v>0</v>
      </c>
      <c r="N1536" s="51"/>
      <c r="O1536" s="51"/>
    </row>
    <row r="1537" spans="1:15" x14ac:dyDescent="0.5">
      <c r="A1537" s="64" t="str">
        <f>IF(ISBLANK(Census!C1308),(""),(INT(YEARFRAC(Census!C1308,'Request Form'!$E$11,1))))</f>
        <v/>
      </c>
      <c r="B1537" s="34" t="str">
        <f ca="1">IF(ISBLANK(Census!C1308),(""),(INT(YEARFRAC(Census!C1308,TODAY(),1))))</f>
        <v/>
      </c>
      <c r="C1537" s="51" t="str">
        <v/>
      </c>
      <c r="D1537" s="51"/>
      <c r="E1537" s="51"/>
      <c r="F1537" s="51">
        <v>0</v>
      </c>
      <c r="G1537" s="32">
        <v>0</v>
      </c>
      <c r="H1537" s="32">
        <v>0</v>
      </c>
      <c r="I1537" s="32">
        <v>0</v>
      </c>
      <c r="J1537" s="32">
        <v>0</v>
      </c>
      <c r="L1537" s="51">
        <v>0</v>
      </c>
      <c r="M1537">
        <v>0</v>
      </c>
      <c r="N1537" s="51"/>
      <c r="O1537" s="51"/>
    </row>
    <row r="1538" spans="1:15" x14ac:dyDescent="0.5">
      <c r="A1538" s="64" t="str">
        <f>IF(ISBLANK(Census!C1309),(""),(INT(YEARFRAC(Census!C1309,'Request Form'!$E$11,1))))</f>
        <v/>
      </c>
      <c r="B1538" s="34" t="str">
        <f ca="1">IF(ISBLANK(Census!C1309),(""),(INT(YEARFRAC(Census!C1309,TODAY(),1))))</f>
        <v/>
      </c>
      <c r="C1538" s="51" t="str">
        <v/>
      </c>
      <c r="D1538" s="51"/>
      <c r="E1538" s="51"/>
      <c r="F1538" s="51">
        <v>0</v>
      </c>
      <c r="G1538" s="32">
        <v>0</v>
      </c>
      <c r="H1538" s="32">
        <v>0</v>
      </c>
      <c r="I1538" s="32">
        <v>0</v>
      </c>
      <c r="J1538" s="32">
        <v>0</v>
      </c>
      <c r="L1538" s="51">
        <v>0</v>
      </c>
      <c r="M1538">
        <v>0</v>
      </c>
      <c r="N1538" s="51"/>
      <c r="O1538" s="51"/>
    </row>
    <row r="1539" spans="1:15" x14ac:dyDescent="0.5">
      <c r="A1539" s="64" t="str">
        <f>IF(ISBLANK(Census!C1310),(""),(INT(YEARFRAC(Census!C1310,'Request Form'!$E$11,1))))</f>
        <v/>
      </c>
      <c r="B1539" s="34" t="str">
        <f ca="1">IF(ISBLANK(Census!C1310),(""),(INT(YEARFRAC(Census!C1310,TODAY(),1))))</f>
        <v/>
      </c>
      <c r="C1539" s="51" t="str">
        <v/>
      </c>
      <c r="D1539" s="51"/>
      <c r="E1539" s="51"/>
      <c r="F1539" s="51">
        <v>0</v>
      </c>
      <c r="G1539" s="32">
        <v>0</v>
      </c>
      <c r="H1539" s="32">
        <v>0</v>
      </c>
      <c r="I1539" s="32">
        <v>0</v>
      </c>
      <c r="J1539" s="32">
        <v>0</v>
      </c>
      <c r="L1539" s="51">
        <v>0</v>
      </c>
      <c r="M1539">
        <v>0</v>
      </c>
      <c r="N1539" s="51"/>
      <c r="O1539" s="51"/>
    </row>
    <row r="1540" spans="1:15" x14ac:dyDescent="0.5">
      <c r="A1540" s="64" t="str">
        <f>IF(ISBLANK(Census!C1311),(""),(INT(YEARFRAC(Census!C1311,'Request Form'!$E$11,1))))</f>
        <v/>
      </c>
      <c r="B1540" s="34" t="str">
        <f ca="1">IF(ISBLANK(Census!C1311),(""),(INT(YEARFRAC(Census!C1311,TODAY(),1))))</f>
        <v/>
      </c>
      <c r="C1540" s="51" t="str">
        <v/>
      </c>
      <c r="D1540" s="51"/>
      <c r="E1540" s="51"/>
      <c r="F1540" s="51">
        <v>0</v>
      </c>
      <c r="G1540" s="32">
        <v>0</v>
      </c>
      <c r="H1540" s="32">
        <v>0</v>
      </c>
      <c r="I1540" s="32">
        <v>0</v>
      </c>
      <c r="J1540" s="32">
        <v>0</v>
      </c>
      <c r="L1540" s="51">
        <v>0</v>
      </c>
      <c r="M1540">
        <v>0</v>
      </c>
      <c r="N1540" s="51"/>
      <c r="O1540" s="51"/>
    </row>
    <row r="1541" spans="1:15" x14ac:dyDescent="0.5">
      <c r="A1541" s="64" t="str">
        <f>IF(ISBLANK(Census!C1312),(""),(INT(YEARFRAC(Census!C1312,'Request Form'!$E$11,1))))</f>
        <v/>
      </c>
      <c r="B1541" s="34" t="str">
        <f ca="1">IF(ISBLANK(Census!C1312),(""),(INT(YEARFRAC(Census!C1312,TODAY(),1))))</f>
        <v/>
      </c>
      <c r="C1541" s="51" t="str">
        <v/>
      </c>
      <c r="D1541" s="51"/>
      <c r="E1541" s="51"/>
      <c r="F1541" s="51">
        <v>0</v>
      </c>
      <c r="G1541" s="32">
        <v>0</v>
      </c>
      <c r="H1541" s="32">
        <v>0</v>
      </c>
      <c r="I1541" s="32">
        <v>0</v>
      </c>
      <c r="J1541" s="32">
        <v>0</v>
      </c>
      <c r="L1541" s="51">
        <v>0</v>
      </c>
      <c r="M1541">
        <v>0</v>
      </c>
      <c r="N1541" s="51"/>
      <c r="O1541" s="51"/>
    </row>
    <row r="1542" spans="1:15" x14ac:dyDescent="0.5">
      <c r="A1542" s="64" t="str">
        <f>IF(ISBLANK(Census!C1313),(""),(INT(YEARFRAC(Census!C1313,'Request Form'!$E$11,1))))</f>
        <v/>
      </c>
      <c r="B1542" s="34" t="str">
        <f ca="1">IF(ISBLANK(Census!C1313),(""),(INT(YEARFRAC(Census!C1313,TODAY(),1))))</f>
        <v/>
      </c>
      <c r="C1542" s="51" t="str">
        <v/>
      </c>
      <c r="D1542" s="51"/>
      <c r="E1542" s="51"/>
      <c r="F1542" s="51">
        <v>0</v>
      </c>
      <c r="G1542" s="32">
        <v>0</v>
      </c>
      <c r="H1542" s="32">
        <v>0</v>
      </c>
      <c r="I1542" s="32">
        <v>0</v>
      </c>
      <c r="J1542" s="32">
        <v>0</v>
      </c>
      <c r="L1542" s="51">
        <v>0</v>
      </c>
      <c r="M1542">
        <v>0</v>
      </c>
      <c r="N1542" s="51"/>
      <c r="O1542" s="51"/>
    </row>
    <row r="1543" spans="1:15" x14ac:dyDescent="0.5">
      <c r="A1543" s="64" t="str">
        <f>IF(ISBLANK(Census!C1314),(""),(INT(YEARFRAC(Census!C1314,'Request Form'!$E$11,1))))</f>
        <v/>
      </c>
      <c r="B1543" s="34" t="str">
        <f ca="1">IF(ISBLANK(Census!C1314),(""),(INT(YEARFRAC(Census!C1314,TODAY(),1))))</f>
        <v/>
      </c>
      <c r="C1543" s="51" t="str">
        <v/>
      </c>
      <c r="D1543" s="51"/>
      <c r="E1543" s="51"/>
      <c r="F1543" s="51">
        <v>0</v>
      </c>
      <c r="G1543" s="32">
        <v>0</v>
      </c>
      <c r="H1543" s="32">
        <v>0</v>
      </c>
      <c r="I1543" s="32">
        <v>0</v>
      </c>
      <c r="J1543" s="32">
        <v>0</v>
      </c>
      <c r="L1543" s="51">
        <v>0</v>
      </c>
      <c r="M1543">
        <v>0</v>
      </c>
      <c r="N1543" s="51"/>
      <c r="O1543" s="51"/>
    </row>
    <row r="1544" spans="1:15" x14ac:dyDescent="0.5">
      <c r="A1544" s="64" t="str">
        <f>IF(ISBLANK(Census!C1315),(""),(INT(YEARFRAC(Census!C1315,'Request Form'!$E$11,1))))</f>
        <v/>
      </c>
      <c r="B1544" s="34" t="str">
        <f ca="1">IF(ISBLANK(Census!C1315),(""),(INT(YEARFRAC(Census!C1315,TODAY(),1))))</f>
        <v/>
      </c>
      <c r="C1544" s="51" t="str">
        <v/>
      </c>
      <c r="D1544" s="51"/>
      <c r="E1544" s="51"/>
      <c r="F1544" s="51">
        <v>0</v>
      </c>
      <c r="G1544" s="32">
        <v>0</v>
      </c>
      <c r="H1544" s="32">
        <v>0</v>
      </c>
      <c r="I1544" s="32">
        <v>0</v>
      </c>
      <c r="J1544" s="32">
        <v>0</v>
      </c>
      <c r="L1544" s="51">
        <v>0</v>
      </c>
      <c r="M1544">
        <v>0</v>
      </c>
      <c r="N1544" s="51"/>
      <c r="O1544" s="51"/>
    </row>
    <row r="1545" spans="1:15" x14ac:dyDescent="0.5">
      <c r="A1545" s="64" t="str">
        <f>IF(ISBLANK(Census!C1316),(""),(INT(YEARFRAC(Census!C1316,'Request Form'!$E$11,1))))</f>
        <v/>
      </c>
      <c r="B1545" s="34" t="str">
        <f ca="1">IF(ISBLANK(Census!C1316),(""),(INT(YEARFRAC(Census!C1316,TODAY(),1))))</f>
        <v/>
      </c>
      <c r="C1545" s="51" t="str">
        <v/>
      </c>
      <c r="D1545" s="51"/>
      <c r="E1545" s="51"/>
      <c r="F1545" s="51">
        <v>0</v>
      </c>
      <c r="G1545" s="32">
        <v>0</v>
      </c>
      <c r="H1545" s="32">
        <v>0</v>
      </c>
      <c r="I1545" s="32">
        <v>0</v>
      </c>
      <c r="J1545" s="32">
        <v>0</v>
      </c>
      <c r="L1545" s="51">
        <v>0</v>
      </c>
      <c r="M1545">
        <v>0</v>
      </c>
      <c r="N1545" s="51"/>
      <c r="O1545" s="51"/>
    </row>
    <row r="1546" spans="1:15" x14ac:dyDescent="0.5">
      <c r="A1546" s="64" t="str">
        <f>IF(ISBLANK(Census!C1317),(""),(INT(YEARFRAC(Census!C1317,'Request Form'!$E$11,1))))</f>
        <v/>
      </c>
      <c r="B1546" s="34" t="str">
        <f ca="1">IF(ISBLANK(Census!C1317),(""),(INT(YEARFRAC(Census!C1317,TODAY(),1))))</f>
        <v/>
      </c>
      <c r="C1546" s="51" t="str">
        <v/>
      </c>
      <c r="D1546" s="51"/>
      <c r="E1546" s="51"/>
      <c r="F1546" s="51">
        <v>0</v>
      </c>
      <c r="G1546" s="32">
        <v>0</v>
      </c>
      <c r="H1546" s="32">
        <v>0</v>
      </c>
      <c r="I1546" s="32">
        <v>0</v>
      </c>
      <c r="J1546" s="32">
        <v>0</v>
      </c>
      <c r="L1546" s="51">
        <v>0</v>
      </c>
      <c r="M1546">
        <v>0</v>
      </c>
      <c r="N1546" s="51"/>
      <c r="O1546" s="51"/>
    </row>
    <row r="1547" spans="1:15" x14ac:dyDescent="0.5">
      <c r="A1547" s="64" t="str">
        <f>IF(ISBLANK(Census!C1318),(""),(INT(YEARFRAC(Census!C1318,'Request Form'!$E$11,1))))</f>
        <v/>
      </c>
      <c r="B1547" s="34" t="str">
        <f ca="1">IF(ISBLANK(Census!C1318),(""),(INT(YEARFRAC(Census!C1318,TODAY(),1))))</f>
        <v/>
      </c>
      <c r="C1547" s="51" t="str">
        <v/>
      </c>
      <c r="D1547" s="51"/>
      <c r="E1547" s="51"/>
      <c r="F1547" s="51">
        <v>0</v>
      </c>
      <c r="G1547" s="32">
        <v>0</v>
      </c>
      <c r="H1547" s="32">
        <v>0</v>
      </c>
      <c r="I1547" s="32">
        <v>0</v>
      </c>
      <c r="J1547" s="32">
        <v>0</v>
      </c>
      <c r="L1547" s="51">
        <v>0</v>
      </c>
      <c r="M1547">
        <v>0</v>
      </c>
      <c r="N1547" s="51"/>
      <c r="O1547" s="51"/>
    </row>
    <row r="1548" spans="1:15" x14ac:dyDescent="0.5">
      <c r="A1548" s="64" t="str">
        <f>IF(ISBLANK(Census!C1319),(""),(INT(YEARFRAC(Census!C1319,'Request Form'!$E$11,1))))</f>
        <v/>
      </c>
      <c r="B1548" s="34" t="str">
        <f ca="1">IF(ISBLANK(Census!C1319),(""),(INT(YEARFRAC(Census!C1319,TODAY(),1))))</f>
        <v/>
      </c>
      <c r="C1548" s="51" t="str">
        <v/>
      </c>
      <c r="D1548" s="51"/>
      <c r="E1548" s="51"/>
      <c r="F1548" s="51">
        <v>0</v>
      </c>
      <c r="G1548" s="32">
        <v>0</v>
      </c>
      <c r="H1548" s="32">
        <v>0</v>
      </c>
      <c r="I1548" s="32">
        <v>0</v>
      </c>
      <c r="J1548" s="32">
        <v>0</v>
      </c>
      <c r="L1548" s="51">
        <v>0</v>
      </c>
      <c r="M1548">
        <v>0</v>
      </c>
      <c r="N1548" s="51"/>
      <c r="O1548" s="51"/>
    </row>
    <row r="1549" spans="1:15" x14ac:dyDescent="0.5">
      <c r="A1549" s="64" t="str">
        <f>IF(ISBLANK(Census!C1320),(""),(INT(YEARFRAC(Census!C1320,'Request Form'!$E$11,1))))</f>
        <v/>
      </c>
      <c r="B1549" s="34" t="str">
        <f ca="1">IF(ISBLANK(Census!C1320),(""),(INT(YEARFRAC(Census!C1320,TODAY(),1))))</f>
        <v/>
      </c>
      <c r="C1549" s="51" t="str">
        <v/>
      </c>
      <c r="D1549" s="51"/>
      <c r="E1549" s="51"/>
      <c r="F1549" s="51">
        <v>0</v>
      </c>
      <c r="G1549" s="32">
        <v>0</v>
      </c>
      <c r="H1549" s="32">
        <v>0</v>
      </c>
      <c r="I1549" s="32">
        <v>0</v>
      </c>
      <c r="J1549" s="32">
        <v>0</v>
      </c>
      <c r="L1549" s="51">
        <v>0</v>
      </c>
      <c r="M1549">
        <v>0</v>
      </c>
      <c r="N1549" s="51"/>
      <c r="O1549" s="51"/>
    </row>
    <row r="1550" spans="1:15" x14ac:dyDescent="0.5">
      <c r="A1550" s="64" t="str">
        <f>IF(ISBLANK(Census!C1321),(""),(INT(YEARFRAC(Census!C1321,'Request Form'!$E$11,1))))</f>
        <v/>
      </c>
      <c r="B1550" s="34" t="str">
        <f ca="1">IF(ISBLANK(Census!C1321),(""),(INT(YEARFRAC(Census!C1321,TODAY(),1))))</f>
        <v/>
      </c>
      <c r="C1550" s="51" t="str">
        <v/>
      </c>
      <c r="D1550" s="51"/>
      <c r="E1550" s="51"/>
      <c r="F1550" s="51">
        <v>0</v>
      </c>
      <c r="G1550" s="32">
        <v>0</v>
      </c>
      <c r="H1550" s="32">
        <v>0</v>
      </c>
      <c r="I1550" s="32">
        <v>0</v>
      </c>
      <c r="J1550" s="32">
        <v>0</v>
      </c>
      <c r="L1550" s="51">
        <v>0</v>
      </c>
      <c r="M1550">
        <v>0</v>
      </c>
      <c r="N1550" s="51"/>
      <c r="O1550" s="51"/>
    </row>
    <row r="1551" spans="1:15" x14ac:dyDescent="0.5">
      <c r="A1551" s="64" t="str">
        <f>IF(ISBLANK(Census!C1322),(""),(INT(YEARFRAC(Census!C1322,'Request Form'!$E$11,1))))</f>
        <v/>
      </c>
      <c r="B1551" s="34" t="str">
        <f ca="1">IF(ISBLANK(Census!C1322),(""),(INT(YEARFRAC(Census!C1322,TODAY(),1))))</f>
        <v/>
      </c>
      <c r="C1551" s="51" t="str">
        <v/>
      </c>
      <c r="D1551" s="51"/>
      <c r="E1551" s="51"/>
      <c r="F1551" s="51">
        <v>0</v>
      </c>
      <c r="G1551" s="32">
        <v>0</v>
      </c>
      <c r="H1551" s="32">
        <v>0</v>
      </c>
      <c r="I1551" s="32">
        <v>0</v>
      </c>
      <c r="J1551" s="32">
        <v>0</v>
      </c>
      <c r="L1551" s="51">
        <v>0</v>
      </c>
      <c r="M1551">
        <v>0</v>
      </c>
      <c r="N1551" s="51"/>
      <c r="O1551" s="51"/>
    </row>
    <row r="1552" spans="1:15" x14ac:dyDescent="0.5">
      <c r="A1552" s="64" t="str">
        <f>IF(ISBLANK(Census!C1323),(""),(INT(YEARFRAC(Census!C1323,'Request Form'!$E$11,1))))</f>
        <v/>
      </c>
      <c r="B1552" s="34" t="str">
        <f ca="1">IF(ISBLANK(Census!C1323),(""),(INT(YEARFRAC(Census!C1323,TODAY(),1))))</f>
        <v/>
      </c>
      <c r="C1552" s="51" t="str">
        <v/>
      </c>
      <c r="D1552" s="51"/>
      <c r="E1552" s="51"/>
      <c r="F1552" s="51">
        <v>0</v>
      </c>
      <c r="G1552" s="32">
        <v>0</v>
      </c>
      <c r="H1552" s="32">
        <v>0</v>
      </c>
      <c r="I1552" s="32">
        <v>0</v>
      </c>
      <c r="J1552" s="32">
        <v>0</v>
      </c>
      <c r="L1552" s="51">
        <v>0</v>
      </c>
      <c r="M1552">
        <v>0</v>
      </c>
      <c r="N1552" s="51"/>
      <c r="O1552" s="51"/>
    </row>
    <row r="1553" spans="1:15" x14ac:dyDescent="0.5">
      <c r="A1553" s="64" t="str">
        <f>IF(ISBLANK(Census!C1324),(""),(INT(YEARFRAC(Census!C1324,'Request Form'!$E$11,1))))</f>
        <v/>
      </c>
      <c r="B1553" s="34" t="str">
        <f ca="1">IF(ISBLANK(Census!C1324),(""),(INT(YEARFRAC(Census!C1324,TODAY(),1))))</f>
        <v/>
      </c>
      <c r="C1553" s="51" t="str">
        <v/>
      </c>
      <c r="D1553" s="51"/>
      <c r="E1553" s="51"/>
      <c r="F1553" s="51">
        <v>0</v>
      </c>
      <c r="G1553" s="32">
        <v>0</v>
      </c>
      <c r="H1553" s="32">
        <v>0</v>
      </c>
      <c r="I1553" s="32">
        <v>0</v>
      </c>
      <c r="J1553" s="32">
        <v>0</v>
      </c>
      <c r="L1553" s="51">
        <v>0</v>
      </c>
      <c r="M1553">
        <v>0</v>
      </c>
      <c r="N1553" s="51"/>
      <c r="O1553" s="51"/>
    </row>
    <row r="1554" spans="1:15" x14ac:dyDescent="0.5">
      <c r="A1554" s="64" t="str">
        <f>IF(ISBLANK(Census!C1325),(""),(INT(YEARFRAC(Census!C1325,'Request Form'!$E$11,1))))</f>
        <v/>
      </c>
      <c r="B1554" s="34" t="str">
        <f ca="1">IF(ISBLANK(Census!C1325),(""),(INT(YEARFRAC(Census!C1325,TODAY(),1))))</f>
        <v/>
      </c>
      <c r="C1554" s="51" t="str">
        <v/>
      </c>
      <c r="D1554" s="51"/>
      <c r="E1554" s="51"/>
      <c r="F1554" s="51">
        <v>0</v>
      </c>
      <c r="G1554" s="32">
        <v>0</v>
      </c>
      <c r="H1554" s="32">
        <v>0</v>
      </c>
      <c r="I1554" s="32">
        <v>0</v>
      </c>
      <c r="J1554" s="32">
        <v>0</v>
      </c>
      <c r="L1554" s="51">
        <v>0</v>
      </c>
      <c r="M1554">
        <v>0</v>
      </c>
      <c r="N1554" s="51"/>
      <c r="O1554" s="51"/>
    </row>
    <row r="1555" spans="1:15" x14ac:dyDescent="0.5">
      <c r="A1555" s="64" t="str">
        <f>IF(ISBLANK(Census!C1326),(""),(INT(YEARFRAC(Census!C1326,'Request Form'!$E$11,1))))</f>
        <v/>
      </c>
      <c r="B1555" s="34" t="str">
        <f ca="1">IF(ISBLANK(Census!C1326),(""),(INT(YEARFRAC(Census!C1326,TODAY(),1))))</f>
        <v/>
      </c>
      <c r="C1555" s="51" t="str">
        <v/>
      </c>
      <c r="D1555" s="51"/>
      <c r="E1555" s="51"/>
      <c r="F1555" s="51">
        <v>0</v>
      </c>
      <c r="G1555" s="32">
        <v>0</v>
      </c>
      <c r="H1555" s="32">
        <v>0</v>
      </c>
      <c r="I1555" s="32">
        <v>0</v>
      </c>
      <c r="J1555" s="32">
        <v>0</v>
      </c>
      <c r="L1555" s="51">
        <v>0</v>
      </c>
      <c r="M1555">
        <v>0</v>
      </c>
      <c r="N1555" s="51"/>
      <c r="O1555" s="51"/>
    </row>
    <row r="1556" spans="1:15" x14ac:dyDescent="0.5">
      <c r="A1556" s="64" t="str">
        <f>IF(ISBLANK(Census!C1327),(""),(INT(YEARFRAC(Census!C1327,'Request Form'!$E$11,1))))</f>
        <v/>
      </c>
      <c r="B1556" s="34" t="str">
        <f ca="1">IF(ISBLANK(Census!C1327),(""),(INT(YEARFRAC(Census!C1327,TODAY(),1))))</f>
        <v/>
      </c>
      <c r="C1556" s="51" t="str">
        <v/>
      </c>
      <c r="D1556" s="51"/>
      <c r="E1556" s="51"/>
      <c r="F1556" s="51">
        <v>0</v>
      </c>
      <c r="G1556" s="32">
        <v>0</v>
      </c>
      <c r="H1556" s="32">
        <v>0</v>
      </c>
      <c r="I1556" s="32">
        <v>0</v>
      </c>
      <c r="J1556" s="32">
        <v>0</v>
      </c>
      <c r="L1556" s="51">
        <v>0</v>
      </c>
      <c r="M1556">
        <v>0</v>
      </c>
      <c r="N1556" s="51"/>
      <c r="O1556" s="51"/>
    </row>
    <row r="1557" spans="1:15" x14ac:dyDescent="0.5">
      <c r="A1557" s="64" t="str">
        <f>IF(ISBLANK(Census!C1328),(""),(INT(YEARFRAC(Census!C1328,'Request Form'!$E$11,1))))</f>
        <v/>
      </c>
      <c r="B1557" s="34" t="str">
        <f ca="1">IF(ISBLANK(Census!C1328),(""),(INT(YEARFRAC(Census!C1328,TODAY(),1))))</f>
        <v/>
      </c>
      <c r="C1557" s="51" t="str">
        <v/>
      </c>
      <c r="D1557" s="51"/>
      <c r="E1557" s="51"/>
      <c r="F1557" s="51">
        <v>0</v>
      </c>
      <c r="G1557" s="32">
        <v>0</v>
      </c>
      <c r="H1557" s="32">
        <v>0</v>
      </c>
      <c r="I1557" s="32">
        <v>0</v>
      </c>
      <c r="J1557" s="32">
        <v>0</v>
      </c>
      <c r="L1557" s="51">
        <v>0</v>
      </c>
      <c r="M1557">
        <v>0</v>
      </c>
      <c r="N1557" s="51"/>
      <c r="O1557" s="51"/>
    </row>
    <row r="1558" spans="1:15" x14ac:dyDescent="0.5">
      <c r="A1558" s="64" t="str">
        <f>IF(ISBLANK(Census!C1329),(""),(INT(YEARFRAC(Census!C1329,'Request Form'!$E$11,1))))</f>
        <v/>
      </c>
      <c r="B1558" s="34" t="str">
        <f ca="1">IF(ISBLANK(Census!C1329),(""),(INT(YEARFRAC(Census!C1329,TODAY(),1))))</f>
        <v/>
      </c>
      <c r="C1558" s="51" t="str">
        <v/>
      </c>
      <c r="D1558" s="51"/>
      <c r="E1558" s="51"/>
      <c r="F1558" s="51">
        <v>0</v>
      </c>
      <c r="G1558" s="32">
        <v>0</v>
      </c>
      <c r="H1558" s="32">
        <v>0</v>
      </c>
      <c r="I1558" s="32">
        <v>0</v>
      </c>
      <c r="J1558" s="32">
        <v>0</v>
      </c>
      <c r="L1558" s="51">
        <v>0</v>
      </c>
      <c r="M1558">
        <v>0</v>
      </c>
      <c r="N1558" s="51"/>
      <c r="O1558" s="51"/>
    </row>
    <row r="1559" spans="1:15" x14ac:dyDescent="0.5">
      <c r="A1559" s="64" t="str">
        <f>IF(ISBLANK(Census!C1330),(""),(INT(YEARFRAC(Census!C1330,'Request Form'!$E$11,1))))</f>
        <v/>
      </c>
      <c r="B1559" s="34" t="str">
        <f ca="1">IF(ISBLANK(Census!C1330),(""),(INT(YEARFRAC(Census!C1330,TODAY(),1))))</f>
        <v/>
      </c>
      <c r="C1559" s="51" t="str">
        <v/>
      </c>
      <c r="D1559" s="51"/>
      <c r="E1559" s="51"/>
      <c r="F1559" s="51">
        <v>0</v>
      </c>
      <c r="G1559" s="32">
        <v>0</v>
      </c>
      <c r="H1559" s="32">
        <v>0</v>
      </c>
      <c r="I1559" s="32">
        <v>0</v>
      </c>
      <c r="J1559" s="32">
        <v>0</v>
      </c>
      <c r="L1559" s="51">
        <v>0</v>
      </c>
      <c r="M1559">
        <v>0</v>
      </c>
      <c r="N1559" s="51"/>
      <c r="O1559" s="51"/>
    </row>
    <row r="1560" spans="1:15" x14ac:dyDescent="0.5">
      <c r="A1560" s="64" t="str">
        <f>IF(ISBLANK(Census!C1331),(""),(INT(YEARFRAC(Census!C1331,'Request Form'!$E$11,1))))</f>
        <v/>
      </c>
      <c r="B1560" s="34" t="str">
        <f ca="1">IF(ISBLANK(Census!C1331),(""),(INT(YEARFRAC(Census!C1331,TODAY(),1))))</f>
        <v/>
      </c>
      <c r="C1560" s="51" t="str">
        <v/>
      </c>
      <c r="D1560" s="51"/>
      <c r="E1560" s="51"/>
      <c r="F1560" s="51">
        <v>0</v>
      </c>
      <c r="G1560" s="32">
        <v>0</v>
      </c>
      <c r="H1560" s="32">
        <v>0</v>
      </c>
      <c r="I1560" s="32">
        <v>0</v>
      </c>
      <c r="J1560" s="32">
        <v>0</v>
      </c>
      <c r="L1560" s="51">
        <v>0</v>
      </c>
      <c r="M1560">
        <v>0</v>
      </c>
      <c r="N1560" s="51"/>
      <c r="O1560" s="51"/>
    </row>
    <row r="1561" spans="1:15" x14ac:dyDescent="0.5">
      <c r="A1561" s="64" t="str">
        <f>IF(ISBLANK(Census!C1332),(""),(INT(YEARFRAC(Census!C1332,'Request Form'!$E$11,1))))</f>
        <v/>
      </c>
      <c r="B1561" s="34" t="str">
        <f ca="1">IF(ISBLANK(Census!C1332),(""),(INT(YEARFRAC(Census!C1332,TODAY(),1))))</f>
        <v/>
      </c>
      <c r="C1561" s="51" t="str">
        <v/>
      </c>
      <c r="D1561" s="51"/>
      <c r="E1561" s="51"/>
      <c r="F1561" s="51">
        <v>0</v>
      </c>
      <c r="G1561" s="32">
        <v>0</v>
      </c>
      <c r="H1561" s="32">
        <v>0</v>
      </c>
      <c r="I1561" s="32">
        <v>0</v>
      </c>
      <c r="J1561" s="32">
        <v>0</v>
      </c>
      <c r="L1561" s="51">
        <v>0</v>
      </c>
      <c r="M1561">
        <v>0</v>
      </c>
      <c r="N1561" s="51"/>
      <c r="O1561" s="51"/>
    </row>
    <row r="1562" spans="1:15" x14ac:dyDescent="0.5">
      <c r="A1562" s="64" t="str">
        <f>IF(ISBLANK(Census!C1333),(""),(INT(YEARFRAC(Census!C1333,'Request Form'!$E$11,1))))</f>
        <v/>
      </c>
      <c r="B1562" s="34" t="str">
        <f ca="1">IF(ISBLANK(Census!C1333),(""),(INT(YEARFRAC(Census!C1333,TODAY(),1))))</f>
        <v/>
      </c>
      <c r="C1562" s="51" t="str">
        <v/>
      </c>
      <c r="D1562" s="51"/>
      <c r="E1562" s="51"/>
      <c r="F1562" s="51">
        <v>0</v>
      </c>
      <c r="G1562" s="32">
        <v>0</v>
      </c>
      <c r="H1562" s="32">
        <v>0</v>
      </c>
      <c r="I1562" s="32">
        <v>0</v>
      </c>
      <c r="J1562" s="32">
        <v>0</v>
      </c>
      <c r="L1562" s="51">
        <v>0</v>
      </c>
      <c r="M1562">
        <v>0</v>
      </c>
      <c r="N1562" s="51"/>
      <c r="O1562" s="51"/>
    </row>
    <row r="1563" spans="1:15" x14ac:dyDescent="0.5">
      <c r="A1563" s="64" t="str">
        <f>IF(ISBLANK(Census!C1334),(""),(INT(YEARFRAC(Census!C1334,'Request Form'!$E$11,1))))</f>
        <v/>
      </c>
      <c r="B1563" s="34" t="str">
        <f ca="1">IF(ISBLANK(Census!C1334),(""),(INT(YEARFRAC(Census!C1334,TODAY(),1))))</f>
        <v/>
      </c>
      <c r="C1563" s="51" t="str">
        <v/>
      </c>
      <c r="D1563" s="51"/>
      <c r="E1563" s="51"/>
      <c r="F1563" s="51">
        <v>0</v>
      </c>
      <c r="G1563" s="32">
        <v>0</v>
      </c>
      <c r="H1563" s="32">
        <v>0</v>
      </c>
      <c r="I1563" s="32">
        <v>0</v>
      </c>
      <c r="J1563" s="32">
        <v>0</v>
      </c>
      <c r="L1563" s="51">
        <v>0</v>
      </c>
      <c r="M1563">
        <v>0</v>
      </c>
      <c r="N1563" s="51"/>
      <c r="O1563" s="51"/>
    </row>
    <row r="1564" spans="1:15" x14ac:dyDescent="0.5">
      <c r="A1564" s="64" t="str">
        <f>IF(ISBLANK(Census!C1335),(""),(INT(YEARFRAC(Census!C1335,'Request Form'!$E$11,1))))</f>
        <v/>
      </c>
      <c r="B1564" s="34" t="str">
        <f ca="1">IF(ISBLANK(Census!C1335),(""),(INT(YEARFRAC(Census!C1335,TODAY(),1))))</f>
        <v/>
      </c>
      <c r="C1564" s="51" t="str">
        <v/>
      </c>
      <c r="D1564" s="51"/>
      <c r="E1564" s="51"/>
      <c r="F1564" s="51">
        <v>0</v>
      </c>
      <c r="G1564" s="32">
        <v>0</v>
      </c>
      <c r="H1564" s="32">
        <v>0</v>
      </c>
      <c r="I1564" s="32">
        <v>0</v>
      </c>
      <c r="J1564" s="32">
        <v>0</v>
      </c>
      <c r="L1564" s="51">
        <v>0</v>
      </c>
      <c r="M1564">
        <v>0</v>
      </c>
      <c r="N1564" s="51"/>
      <c r="O1564" s="51"/>
    </row>
    <row r="1565" spans="1:15" x14ac:dyDescent="0.5">
      <c r="A1565" s="64" t="str">
        <f>IF(ISBLANK(Census!C1336),(""),(INT(YEARFRAC(Census!C1336,'Request Form'!$E$11,1))))</f>
        <v/>
      </c>
      <c r="B1565" s="34" t="str">
        <f ca="1">IF(ISBLANK(Census!C1336),(""),(INT(YEARFRAC(Census!C1336,TODAY(),1))))</f>
        <v/>
      </c>
      <c r="C1565" s="51" t="str">
        <v/>
      </c>
      <c r="D1565" s="51"/>
      <c r="E1565" s="51"/>
      <c r="F1565" s="51">
        <v>0</v>
      </c>
      <c r="G1565" s="32">
        <v>0</v>
      </c>
      <c r="H1565" s="32">
        <v>0</v>
      </c>
      <c r="I1565" s="32">
        <v>0</v>
      </c>
      <c r="J1565" s="32">
        <v>0</v>
      </c>
      <c r="L1565" s="51">
        <v>0</v>
      </c>
      <c r="M1565">
        <v>0</v>
      </c>
      <c r="N1565" s="51"/>
      <c r="O1565" s="51"/>
    </row>
    <row r="1566" spans="1:15" x14ac:dyDescent="0.5">
      <c r="A1566" s="64" t="str">
        <f>IF(ISBLANK(Census!C1337),(""),(INT(YEARFRAC(Census!C1337,'Request Form'!$E$11,1))))</f>
        <v/>
      </c>
      <c r="B1566" s="34" t="str">
        <f ca="1">IF(ISBLANK(Census!C1337),(""),(INT(YEARFRAC(Census!C1337,TODAY(),1))))</f>
        <v/>
      </c>
      <c r="C1566" s="51" t="str">
        <v/>
      </c>
      <c r="D1566" s="51"/>
      <c r="E1566" s="51"/>
      <c r="F1566" s="51">
        <v>0</v>
      </c>
      <c r="G1566" s="32">
        <v>0</v>
      </c>
      <c r="H1566" s="32">
        <v>0</v>
      </c>
      <c r="I1566" s="32">
        <v>0</v>
      </c>
      <c r="J1566" s="32">
        <v>0</v>
      </c>
      <c r="L1566" s="51">
        <v>0</v>
      </c>
      <c r="M1566">
        <v>0</v>
      </c>
      <c r="N1566" s="51"/>
      <c r="O1566" s="51"/>
    </row>
    <row r="1567" spans="1:15" x14ac:dyDescent="0.5">
      <c r="A1567" s="64" t="str">
        <f>IF(ISBLANK(Census!C1338),(""),(INT(YEARFRAC(Census!C1338,'Request Form'!$E$11,1))))</f>
        <v/>
      </c>
      <c r="B1567" s="34" t="str">
        <f ca="1">IF(ISBLANK(Census!C1338),(""),(INT(YEARFRAC(Census!C1338,TODAY(),1))))</f>
        <v/>
      </c>
      <c r="C1567" s="51" t="str">
        <v/>
      </c>
      <c r="D1567" s="51"/>
      <c r="E1567" s="51"/>
      <c r="F1567" s="51">
        <v>0</v>
      </c>
      <c r="G1567" s="32">
        <v>0</v>
      </c>
      <c r="H1567" s="32">
        <v>0</v>
      </c>
      <c r="I1567" s="32">
        <v>0</v>
      </c>
      <c r="J1567" s="32">
        <v>0</v>
      </c>
      <c r="L1567" s="51">
        <v>0</v>
      </c>
      <c r="M1567">
        <v>0</v>
      </c>
      <c r="N1567" s="51"/>
      <c r="O1567" s="51"/>
    </row>
    <row r="1568" spans="1:15" x14ac:dyDescent="0.5">
      <c r="A1568" s="64" t="str">
        <f>IF(ISBLANK(Census!C1339),(""),(INT(YEARFRAC(Census!C1339,'Request Form'!$E$11,1))))</f>
        <v/>
      </c>
      <c r="B1568" s="34" t="str">
        <f ca="1">IF(ISBLANK(Census!C1339),(""),(INT(YEARFRAC(Census!C1339,TODAY(),1))))</f>
        <v/>
      </c>
      <c r="C1568" s="51" t="str">
        <v/>
      </c>
      <c r="D1568" s="51"/>
      <c r="E1568" s="51"/>
      <c r="F1568" s="51">
        <v>0</v>
      </c>
      <c r="G1568" s="32">
        <v>0</v>
      </c>
      <c r="H1568" s="32">
        <v>0</v>
      </c>
      <c r="I1568" s="32">
        <v>0</v>
      </c>
      <c r="J1568" s="32">
        <v>0</v>
      </c>
      <c r="L1568" s="51">
        <v>0</v>
      </c>
      <c r="M1568">
        <v>0</v>
      </c>
      <c r="N1568" s="51"/>
      <c r="O1568" s="51"/>
    </row>
    <row r="1569" spans="1:15" x14ac:dyDescent="0.5">
      <c r="A1569" s="64" t="str">
        <f>IF(ISBLANK(Census!C1340),(""),(INT(YEARFRAC(Census!C1340,'Request Form'!$E$11,1))))</f>
        <v/>
      </c>
      <c r="B1569" s="34" t="str">
        <f ca="1">IF(ISBLANK(Census!C1340),(""),(INT(YEARFRAC(Census!C1340,TODAY(),1))))</f>
        <v/>
      </c>
      <c r="C1569" s="51" t="str">
        <v/>
      </c>
      <c r="D1569" s="51"/>
      <c r="E1569" s="51"/>
      <c r="F1569" s="51">
        <v>0</v>
      </c>
      <c r="G1569" s="32">
        <v>0</v>
      </c>
      <c r="H1569" s="32">
        <v>0</v>
      </c>
      <c r="I1569" s="32">
        <v>0</v>
      </c>
      <c r="J1569" s="32">
        <v>0</v>
      </c>
      <c r="L1569" s="51">
        <v>0</v>
      </c>
      <c r="M1569">
        <v>0</v>
      </c>
      <c r="N1569" s="51"/>
      <c r="O1569" s="51"/>
    </row>
    <row r="1570" spans="1:15" x14ac:dyDescent="0.5">
      <c r="A1570" s="64" t="str">
        <f>IF(ISBLANK(Census!C1341),(""),(INT(YEARFRAC(Census!C1341,'Request Form'!$E$11,1))))</f>
        <v/>
      </c>
      <c r="B1570" s="34" t="str">
        <f ca="1">IF(ISBLANK(Census!C1341),(""),(INT(YEARFRAC(Census!C1341,TODAY(),1))))</f>
        <v/>
      </c>
      <c r="C1570" s="51" t="str">
        <v/>
      </c>
      <c r="D1570" s="51"/>
      <c r="E1570" s="51"/>
      <c r="F1570" s="51">
        <v>0</v>
      </c>
      <c r="G1570" s="32">
        <v>0</v>
      </c>
      <c r="H1570" s="32">
        <v>0</v>
      </c>
      <c r="I1570" s="32">
        <v>0</v>
      </c>
      <c r="J1570" s="32">
        <v>0</v>
      </c>
      <c r="L1570" s="51">
        <v>0</v>
      </c>
      <c r="M1570">
        <v>0</v>
      </c>
      <c r="N1570" s="51"/>
      <c r="O1570" s="51"/>
    </row>
    <row r="1571" spans="1:15" x14ac:dyDescent="0.5">
      <c r="A1571" s="64" t="str">
        <f>IF(ISBLANK(Census!C1342),(""),(INT(YEARFRAC(Census!C1342,'Request Form'!$E$11,1))))</f>
        <v/>
      </c>
      <c r="B1571" s="34" t="str">
        <f ca="1">IF(ISBLANK(Census!C1342),(""),(INT(YEARFRAC(Census!C1342,TODAY(),1))))</f>
        <v/>
      </c>
      <c r="C1571" s="51" t="str">
        <v/>
      </c>
      <c r="D1571" s="51"/>
      <c r="E1571" s="51"/>
      <c r="F1571" s="51">
        <v>0</v>
      </c>
      <c r="G1571" s="32">
        <v>0</v>
      </c>
      <c r="H1571" s="32">
        <v>0</v>
      </c>
      <c r="I1571" s="32">
        <v>0</v>
      </c>
      <c r="J1571" s="32">
        <v>0</v>
      </c>
      <c r="L1571" s="51">
        <v>0</v>
      </c>
      <c r="M1571">
        <v>0</v>
      </c>
      <c r="N1571" s="51"/>
      <c r="O1571" s="51"/>
    </row>
    <row r="1572" spans="1:15" x14ac:dyDescent="0.5">
      <c r="A1572" s="64" t="str">
        <f>IF(ISBLANK(Census!C1343),(""),(INT(YEARFRAC(Census!C1343,'Request Form'!$E$11,1))))</f>
        <v/>
      </c>
      <c r="B1572" s="34" t="str">
        <f ca="1">IF(ISBLANK(Census!C1343),(""),(INT(YEARFRAC(Census!C1343,TODAY(),1))))</f>
        <v/>
      </c>
      <c r="C1572" s="51" t="str">
        <v/>
      </c>
      <c r="D1572" s="51"/>
      <c r="E1572" s="51"/>
      <c r="F1572" s="51">
        <v>0</v>
      </c>
      <c r="G1572" s="32">
        <v>0</v>
      </c>
      <c r="H1572" s="32">
        <v>0</v>
      </c>
      <c r="I1572" s="32">
        <v>0</v>
      </c>
      <c r="J1572" s="32">
        <v>0</v>
      </c>
      <c r="L1572" s="51">
        <v>0</v>
      </c>
      <c r="M1572">
        <v>0</v>
      </c>
      <c r="N1572" s="51"/>
      <c r="O1572" s="51"/>
    </row>
    <row r="1573" spans="1:15" x14ac:dyDescent="0.5">
      <c r="A1573" s="64" t="str">
        <f>IF(ISBLANK(Census!C1344),(""),(INT(YEARFRAC(Census!C1344,'Request Form'!$E$11,1))))</f>
        <v/>
      </c>
      <c r="B1573" s="34" t="str">
        <f ca="1">IF(ISBLANK(Census!C1344),(""),(INT(YEARFRAC(Census!C1344,TODAY(),1))))</f>
        <v/>
      </c>
      <c r="C1573" s="51" t="str">
        <v/>
      </c>
      <c r="D1573" s="51"/>
      <c r="E1573" s="51"/>
      <c r="F1573" s="51">
        <v>0</v>
      </c>
      <c r="G1573" s="32">
        <v>0</v>
      </c>
      <c r="H1573" s="32">
        <v>0</v>
      </c>
      <c r="I1573" s="32">
        <v>0</v>
      </c>
      <c r="J1573" s="32">
        <v>0</v>
      </c>
      <c r="L1573" s="51">
        <v>0</v>
      </c>
      <c r="M1573">
        <v>0</v>
      </c>
      <c r="N1573" s="51"/>
      <c r="O1573" s="51"/>
    </row>
    <row r="1574" spans="1:15" x14ac:dyDescent="0.5">
      <c r="A1574" s="64" t="str">
        <f>IF(ISBLANK(Census!C1345),(""),(INT(YEARFRAC(Census!C1345,'Request Form'!$E$11,1))))</f>
        <v/>
      </c>
      <c r="B1574" s="34" t="str">
        <f ca="1">IF(ISBLANK(Census!C1345),(""),(INT(YEARFRAC(Census!C1345,TODAY(),1))))</f>
        <v/>
      </c>
      <c r="C1574" s="51" t="str">
        <v/>
      </c>
      <c r="D1574" s="51"/>
      <c r="E1574" s="51"/>
      <c r="F1574" s="51">
        <v>0</v>
      </c>
      <c r="G1574" s="32">
        <v>0</v>
      </c>
      <c r="H1574" s="32">
        <v>0</v>
      </c>
      <c r="I1574" s="32">
        <v>0</v>
      </c>
      <c r="J1574" s="32">
        <v>0</v>
      </c>
      <c r="L1574" s="51">
        <v>0</v>
      </c>
      <c r="M1574">
        <v>0</v>
      </c>
      <c r="N1574" s="51"/>
      <c r="O1574" s="51"/>
    </row>
    <row r="1575" spans="1:15" x14ac:dyDescent="0.5">
      <c r="A1575" s="64" t="str">
        <f>IF(ISBLANK(Census!C1346),(""),(INT(YEARFRAC(Census!C1346,'Request Form'!$E$11,1))))</f>
        <v/>
      </c>
      <c r="B1575" s="34" t="str">
        <f ca="1">IF(ISBLANK(Census!C1346),(""),(INT(YEARFRAC(Census!C1346,TODAY(),1))))</f>
        <v/>
      </c>
      <c r="C1575" s="51" t="str">
        <v/>
      </c>
      <c r="D1575" s="51"/>
      <c r="E1575" s="51"/>
      <c r="F1575" s="51">
        <v>0</v>
      </c>
      <c r="G1575" s="32">
        <v>0</v>
      </c>
      <c r="H1575" s="32">
        <v>0</v>
      </c>
      <c r="I1575" s="32">
        <v>0</v>
      </c>
      <c r="J1575" s="32">
        <v>0</v>
      </c>
      <c r="L1575" s="51">
        <v>0</v>
      </c>
      <c r="M1575">
        <v>0</v>
      </c>
      <c r="N1575" s="51"/>
      <c r="O1575" s="51"/>
    </row>
    <row r="1576" spans="1:15" x14ac:dyDescent="0.5">
      <c r="A1576" s="64" t="str">
        <f>IF(ISBLANK(Census!C1347),(""),(INT(YEARFRAC(Census!C1347,'Request Form'!$E$11,1))))</f>
        <v/>
      </c>
      <c r="B1576" s="34" t="str">
        <f ca="1">IF(ISBLANK(Census!C1347),(""),(INT(YEARFRAC(Census!C1347,TODAY(),1))))</f>
        <v/>
      </c>
      <c r="C1576" s="51" t="str">
        <v/>
      </c>
      <c r="D1576" s="51"/>
      <c r="E1576" s="51"/>
      <c r="F1576" s="51">
        <v>0</v>
      </c>
      <c r="G1576" s="32">
        <v>0</v>
      </c>
      <c r="H1576" s="32">
        <v>0</v>
      </c>
      <c r="I1576" s="32">
        <v>0</v>
      </c>
      <c r="J1576" s="32">
        <v>0</v>
      </c>
      <c r="L1576" s="51">
        <v>0</v>
      </c>
      <c r="M1576">
        <v>0</v>
      </c>
      <c r="N1576" s="51"/>
      <c r="O1576" s="51"/>
    </row>
    <row r="1577" spans="1:15" x14ac:dyDescent="0.5">
      <c r="A1577" s="64" t="str">
        <f>IF(ISBLANK(Census!C1348),(""),(INT(YEARFRAC(Census!C1348,'Request Form'!$E$11,1))))</f>
        <v/>
      </c>
      <c r="B1577" s="34" t="str">
        <f ca="1">IF(ISBLANK(Census!C1348),(""),(INT(YEARFRAC(Census!C1348,TODAY(),1))))</f>
        <v/>
      </c>
      <c r="C1577" s="51" t="str">
        <v/>
      </c>
      <c r="D1577" s="51"/>
      <c r="E1577" s="51"/>
      <c r="F1577" s="51">
        <v>0</v>
      </c>
      <c r="G1577" s="32">
        <v>0</v>
      </c>
      <c r="H1577" s="32">
        <v>0</v>
      </c>
      <c r="I1577" s="32">
        <v>0</v>
      </c>
      <c r="J1577" s="32">
        <v>0</v>
      </c>
      <c r="L1577" s="51">
        <v>0</v>
      </c>
      <c r="M1577">
        <v>0</v>
      </c>
      <c r="N1577" s="51"/>
      <c r="O1577" s="51"/>
    </row>
    <row r="1578" spans="1:15" x14ac:dyDescent="0.5">
      <c r="A1578" s="64" t="str">
        <f>IF(ISBLANK(Census!C1349),(""),(INT(YEARFRAC(Census!C1349,'Request Form'!$E$11,1))))</f>
        <v/>
      </c>
      <c r="B1578" s="34" t="str">
        <f ca="1">IF(ISBLANK(Census!C1349),(""),(INT(YEARFRAC(Census!C1349,TODAY(),1))))</f>
        <v/>
      </c>
      <c r="C1578" s="51" t="str">
        <v/>
      </c>
      <c r="D1578" s="51"/>
      <c r="E1578" s="51"/>
      <c r="F1578" s="51">
        <v>0</v>
      </c>
      <c r="G1578" s="32">
        <v>0</v>
      </c>
      <c r="H1578" s="32">
        <v>0</v>
      </c>
      <c r="I1578" s="32">
        <v>0</v>
      </c>
      <c r="J1578" s="32">
        <v>0</v>
      </c>
      <c r="L1578" s="51">
        <v>0</v>
      </c>
      <c r="M1578">
        <v>0</v>
      </c>
      <c r="N1578" s="51"/>
      <c r="O1578" s="51"/>
    </row>
    <row r="1579" spans="1:15" x14ac:dyDescent="0.5">
      <c r="A1579" s="64" t="str">
        <f>IF(ISBLANK(Census!C1350),(""),(INT(YEARFRAC(Census!C1350,'Request Form'!$E$11,1))))</f>
        <v/>
      </c>
      <c r="B1579" s="34" t="str">
        <f ca="1">IF(ISBLANK(Census!C1350),(""),(INT(YEARFRAC(Census!C1350,TODAY(),1))))</f>
        <v/>
      </c>
      <c r="C1579" s="51" t="str">
        <v/>
      </c>
      <c r="D1579" s="51"/>
      <c r="E1579" s="51"/>
      <c r="F1579" s="51">
        <v>0</v>
      </c>
      <c r="G1579" s="32">
        <v>0</v>
      </c>
      <c r="H1579" s="32">
        <v>0</v>
      </c>
      <c r="I1579" s="32">
        <v>0</v>
      </c>
      <c r="J1579" s="32">
        <v>0</v>
      </c>
      <c r="L1579" s="51">
        <v>0</v>
      </c>
      <c r="M1579">
        <v>0</v>
      </c>
      <c r="N1579" s="51"/>
      <c r="O1579" s="51"/>
    </row>
    <row r="1580" spans="1:15" x14ac:dyDescent="0.5">
      <c r="A1580" s="64" t="str">
        <f>IF(ISBLANK(Census!C1351),(""),(INT(YEARFRAC(Census!C1351,'Request Form'!$E$11,1))))</f>
        <v/>
      </c>
      <c r="B1580" s="34" t="str">
        <f ca="1">IF(ISBLANK(Census!C1351),(""),(INT(YEARFRAC(Census!C1351,TODAY(),1))))</f>
        <v/>
      </c>
      <c r="C1580" s="51" t="str">
        <v/>
      </c>
      <c r="D1580" s="51"/>
      <c r="E1580" s="51"/>
      <c r="F1580" s="51">
        <v>0</v>
      </c>
      <c r="G1580" s="32">
        <v>0</v>
      </c>
      <c r="H1580" s="32">
        <v>0</v>
      </c>
      <c r="I1580" s="32">
        <v>0</v>
      </c>
      <c r="J1580" s="32">
        <v>0</v>
      </c>
      <c r="L1580" s="51">
        <v>0</v>
      </c>
      <c r="M1580">
        <v>0</v>
      </c>
      <c r="N1580" s="51"/>
      <c r="O1580" s="51"/>
    </row>
    <row r="1581" spans="1:15" x14ac:dyDescent="0.5">
      <c r="A1581" s="64" t="str">
        <f>IF(ISBLANK(Census!C1352),(""),(INT(YEARFRAC(Census!C1352,'Request Form'!$E$11,1))))</f>
        <v/>
      </c>
      <c r="B1581" s="34" t="str">
        <f ca="1">IF(ISBLANK(Census!C1352),(""),(INT(YEARFRAC(Census!C1352,TODAY(),1))))</f>
        <v/>
      </c>
      <c r="C1581" s="51" t="str">
        <v/>
      </c>
      <c r="D1581" s="51"/>
      <c r="E1581" s="51"/>
      <c r="F1581" s="51">
        <v>0</v>
      </c>
      <c r="G1581" s="32">
        <v>0</v>
      </c>
      <c r="H1581" s="32">
        <v>0</v>
      </c>
      <c r="I1581" s="32">
        <v>0</v>
      </c>
      <c r="J1581" s="32">
        <v>0</v>
      </c>
      <c r="L1581" s="51">
        <v>0</v>
      </c>
      <c r="M1581">
        <v>0</v>
      </c>
      <c r="N1581" s="51"/>
      <c r="O1581" s="51"/>
    </row>
    <row r="1582" spans="1:15" x14ac:dyDescent="0.5">
      <c r="A1582" s="64" t="str">
        <f>IF(ISBLANK(Census!C1353),(""),(INT(YEARFRAC(Census!C1353,'Request Form'!$E$11,1))))</f>
        <v/>
      </c>
      <c r="B1582" s="34" t="str">
        <f ca="1">IF(ISBLANK(Census!C1353),(""),(INT(YEARFRAC(Census!C1353,TODAY(),1))))</f>
        <v/>
      </c>
      <c r="C1582" s="51" t="str">
        <v/>
      </c>
      <c r="D1582" s="51"/>
      <c r="E1582" s="51"/>
      <c r="F1582" s="51">
        <v>0</v>
      </c>
      <c r="G1582" s="32">
        <v>0</v>
      </c>
      <c r="H1582" s="32">
        <v>0</v>
      </c>
      <c r="I1582" s="32">
        <v>0</v>
      </c>
      <c r="J1582" s="32">
        <v>0</v>
      </c>
      <c r="L1582" s="51">
        <v>0</v>
      </c>
      <c r="M1582">
        <v>0</v>
      </c>
      <c r="N1582" s="51"/>
      <c r="O1582" s="51"/>
    </row>
    <row r="1583" spans="1:15" x14ac:dyDescent="0.5">
      <c r="A1583" s="64" t="str">
        <f>IF(ISBLANK(Census!C1354),(""),(INT(YEARFRAC(Census!C1354,'Request Form'!$E$11,1))))</f>
        <v/>
      </c>
      <c r="B1583" s="34" t="str">
        <f ca="1">IF(ISBLANK(Census!C1354),(""),(INT(YEARFRAC(Census!C1354,TODAY(),1))))</f>
        <v/>
      </c>
      <c r="C1583" s="51" t="str">
        <v/>
      </c>
      <c r="D1583" s="51"/>
      <c r="E1583" s="51"/>
      <c r="F1583" s="51">
        <v>0</v>
      </c>
      <c r="G1583" s="32">
        <v>0</v>
      </c>
      <c r="H1583" s="32">
        <v>0</v>
      </c>
      <c r="I1583" s="32">
        <v>0</v>
      </c>
      <c r="J1583" s="32">
        <v>0</v>
      </c>
      <c r="L1583" s="51">
        <v>0</v>
      </c>
      <c r="M1583">
        <v>0</v>
      </c>
      <c r="N1583" s="51"/>
      <c r="O1583" s="51"/>
    </row>
    <row r="1584" spans="1:15" x14ac:dyDescent="0.5">
      <c r="A1584" s="64" t="str">
        <f>IF(ISBLANK(Census!C1355),(""),(INT(YEARFRAC(Census!C1355,'Request Form'!$E$11,1))))</f>
        <v/>
      </c>
      <c r="B1584" s="34" t="str">
        <f ca="1">IF(ISBLANK(Census!C1355),(""),(INT(YEARFRAC(Census!C1355,TODAY(),1))))</f>
        <v/>
      </c>
      <c r="C1584" s="51" t="str">
        <v/>
      </c>
      <c r="D1584" s="51"/>
      <c r="E1584" s="51"/>
      <c r="F1584" s="51">
        <v>0</v>
      </c>
      <c r="G1584" s="32">
        <v>0</v>
      </c>
      <c r="H1584" s="32">
        <v>0</v>
      </c>
      <c r="I1584" s="32">
        <v>0</v>
      </c>
      <c r="J1584" s="32">
        <v>0</v>
      </c>
      <c r="L1584" s="51">
        <v>0</v>
      </c>
      <c r="M1584">
        <v>0</v>
      </c>
      <c r="N1584" s="51"/>
      <c r="O1584" s="51"/>
    </row>
    <row r="1585" spans="1:15" x14ac:dyDescent="0.5">
      <c r="A1585" s="64" t="str">
        <f>IF(ISBLANK(Census!C1356),(""),(INT(YEARFRAC(Census!C1356,'Request Form'!$E$11,1))))</f>
        <v/>
      </c>
      <c r="B1585" s="34" t="str">
        <f ca="1">IF(ISBLANK(Census!C1356),(""),(INT(YEARFRAC(Census!C1356,TODAY(),1))))</f>
        <v/>
      </c>
      <c r="C1585" s="51" t="str">
        <v/>
      </c>
      <c r="D1585" s="51"/>
      <c r="E1585" s="51"/>
      <c r="F1585" s="51">
        <v>0</v>
      </c>
      <c r="G1585" s="32">
        <v>0</v>
      </c>
      <c r="H1585" s="32">
        <v>0</v>
      </c>
      <c r="I1585" s="32">
        <v>0</v>
      </c>
      <c r="J1585" s="32">
        <v>0</v>
      </c>
      <c r="L1585" s="51">
        <v>0</v>
      </c>
      <c r="M1585">
        <v>0</v>
      </c>
      <c r="N1585" s="51"/>
      <c r="O1585" s="51"/>
    </row>
    <row r="1586" spans="1:15" x14ac:dyDescent="0.5">
      <c r="A1586" s="64" t="str">
        <f>IF(ISBLANK(Census!C1357),(""),(INT(YEARFRAC(Census!C1357,'Request Form'!$E$11,1))))</f>
        <v/>
      </c>
      <c r="B1586" s="34" t="str">
        <f ca="1">IF(ISBLANK(Census!C1357),(""),(INT(YEARFRAC(Census!C1357,TODAY(),1))))</f>
        <v/>
      </c>
      <c r="C1586" s="51" t="str">
        <v/>
      </c>
      <c r="D1586" s="51"/>
      <c r="E1586" s="51"/>
      <c r="F1586" s="51">
        <v>0</v>
      </c>
      <c r="G1586" s="32">
        <v>0</v>
      </c>
      <c r="H1586" s="32">
        <v>0</v>
      </c>
      <c r="I1586" s="32">
        <v>0</v>
      </c>
      <c r="J1586" s="32">
        <v>0</v>
      </c>
      <c r="L1586" s="51">
        <v>0</v>
      </c>
      <c r="M1586">
        <v>0</v>
      </c>
      <c r="N1586" s="51"/>
      <c r="O1586" s="51"/>
    </row>
    <row r="1587" spans="1:15" x14ac:dyDescent="0.5">
      <c r="A1587" s="64" t="str">
        <f>IF(ISBLANK(Census!C1358),(""),(INT(YEARFRAC(Census!C1358,'Request Form'!$E$11,1))))</f>
        <v/>
      </c>
      <c r="B1587" s="34" t="str">
        <f ca="1">IF(ISBLANK(Census!C1358),(""),(INT(YEARFRAC(Census!C1358,TODAY(),1))))</f>
        <v/>
      </c>
      <c r="C1587" s="51" t="str">
        <v/>
      </c>
      <c r="D1587" s="51"/>
      <c r="E1587" s="51"/>
      <c r="F1587" s="51">
        <v>0</v>
      </c>
      <c r="G1587" s="32">
        <v>0</v>
      </c>
      <c r="H1587" s="32">
        <v>0</v>
      </c>
      <c r="I1587" s="32">
        <v>0</v>
      </c>
      <c r="J1587" s="32">
        <v>0</v>
      </c>
      <c r="L1587" s="51">
        <v>0</v>
      </c>
      <c r="M1587">
        <v>0</v>
      </c>
      <c r="N1587" s="51"/>
      <c r="O1587" s="51"/>
    </row>
    <row r="1588" spans="1:15" x14ac:dyDescent="0.5">
      <c r="A1588" s="64" t="str">
        <f>IF(ISBLANK(Census!C1359),(""),(INT(YEARFRAC(Census!C1359,'Request Form'!$E$11,1))))</f>
        <v/>
      </c>
      <c r="B1588" s="34" t="str">
        <f ca="1">IF(ISBLANK(Census!C1359),(""),(INT(YEARFRAC(Census!C1359,TODAY(),1))))</f>
        <v/>
      </c>
      <c r="C1588" s="51" t="str">
        <v/>
      </c>
      <c r="D1588" s="51"/>
      <c r="E1588" s="51"/>
      <c r="F1588" s="51">
        <v>0</v>
      </c>
      <c r="G1588" s="32">
        <v>0</v>
      </c>
      <c r="H1588" s="32">
        <v>0</v>
      </c>
      <c r="I1588" s="32">
        <v>0</v>
      </c>
      <c r="J1588" s="32">
        <v>0</v>
      </c>
      <c r="L1588" s="51">
        <v>0</v>
      </c>
      <c r="M1588">
        <v>0</v>
      </c>
      <c r="N1588" s="51"/>
      <c r="O1588" s="51"/>
    </row>
    <row r="1589" spans="1:15" x14ac:dyDescent="0.5">
      <c r="A1589" s="64" t="str">
        <f>IF(ISBLANK(Census!C1360),(""),(INT(YEARFRAC(Census!C1360,'Request Form'!$E$11,1))))</f>
        <v/>
      </c>
      <c r="B1589" s="34" t="str">
        <f ca="1">IF(ISBLANK(Census!C1360),(""),(INT(YEARFRAC(Census!C1360,TODAY(),1))))</f>
        <v/>
      </c>
      <c r="C1589" s="51" t="str">
        <v/>
      </c>
      <c r="D1589" s="51"/>
      <c r="E1589" s="51"/>
      <c r="F1589" s="51">
        <v>0</v>
      </c>
      <c r="G1589" s="32">
        <v>0</v>
      </c>
      <c r="H1589" s="32">
        <v>0</v>
      </c>
      <c r="I1589" s="32">
        <v>0</v>
      </c>
      <c r="J1589" s="32">
        <v>0</v>
      </c>
      <c r="L1589" s="51">
        <v>0</v>
      </c>
      <c r="M1589">
        <v>0</v>
      </c>
      <c r="N1589" s="51"/>
      <c r="O1589" s="51"/>
    </row>
    <row r="1590" spans="1:15" x14ac:dyDescent="0.5">
      <c r="A1590" s="64" t="str">
        <f>IF(ISBLANK(Census!C1361),(""),(INT(YEARFRAC(Census!C1361,'Request Form'!$E$11,1))))</f>
        <v/>
      </c>
      <c r="B1590" s="34" t="str">
        <f ca="1">IF(ISBLANK(Census!C1361),(""),(INT(YEARFRAC(Census!C1361,TODAY(),1))))</f>
        <v/>
      </c>
      <c r="C1590" s="51" t="str">
        <v/>
      </c>
      <c r="D1590" s="51"/>
      <c r="E1590" s="51"/>
      <c r="F1590" s="51">
        <v>0</v>
      </c>
      <c r="G1590" s="32">
        <v>0</v>
      </c>
      <c r="H1590" s="32">
        <v>0</v>
      </c>
      <c r="I1590" s="32">
        <v>0</v>
      </c>
      <c r="J1590" s="32">
        <v>0</v>
      </c>
      <c r="L1590" s="51">
        <v>0</v>
      </c>
      <c r="M1590">
        <v>0</v>
      </c>
      <c r="N1590" s="51"/>
      <c r="O1590" s="51"/>
    </row>
    <row r="1591" spans="1:15" x14ac:dyDescent="0.5">
      <c r="A1591" s="64" t="str">
        <f>IF(ISBLANK(Census!C1362),(""),(INT(YEARFRAC(Census!C1362,'Request Form'!$E$11,1))))</f>
        <v/>
      </c>
      <c r="B1591" s="34" t="str">
        <f ca="1">IF(ISBLANK(Census!C1362),(""),(INT(YEARFRAC(Census!C1362,TODAY(),1))))</f>
        <v/>
      </c>
      <c r="C1591" s="51" t="str">
        <v/>
      </c>
      <c r="D1591" s="51"/>
      <c r="E1591" s="51"/>
      <c r="F1591" s="51">
        <v>0</v>
      </c>
      <c r="G1591" s="32">
        <v>0</v>
      </c>
      <c r="H1591" s="32">
        <v>0</v>
      </c>
      <c r="I1591" s="32">
        <v>0</v>
      </c>
      <c r="J1591" s="32">
        <v>0</v>
      </c>
      <c r="L1591" s="51">
        <v>0</v>
      </c>
      <c r="M1591">
        <v>0</v>
      </c>
      <c r="N1591" s="51"/>
      <c r="O1591" s="51"/>
    </row>
    <row r="1592" spans="1:15" x14ac:dyDescent="0.5">
      <c r="A1592" s="64" t="str">
        <f>IF(ISBLANK(Census!C1363),(""),(INT(YEARFRAC(Census!C1363,'Request Form'!$E$11,1))))</f>
        <v/>
      </c>
      <c r="B1592" s="34" t="str">
        <f ca="1">IF(ISBLANK(Census!C1363),(""),(INT(YEARFRAC(Census!C1363,TODAY(),1))))</f>
        <v/>
      </c>
      <c r="C1592" s="51" t="str">
        <v/>
      </c>
      <c r="D1592" s="51"/>
      <c r="E1592" s="51"/>
      <c r="F1592" s="51">
        <v>0</v>
      </c>
      <c r="G1592" s="32">
        <v>0</v>
      </c>
      <c r="H1592" s="32">
        <v>0</v>
      </c>
      <c r="I1592" s="32">
        <v>0</v>
      </c>
      <c r="J1592" s="32">
        <v>0</v>
      </c>
      <c r="L1592" s="51">
        <v>0</v>
      </c>
      <c r="M1592">
        <v>0</v>
      </c>
      <c r="N1592" s="51"/>
      <c r="O1592" s="51"/>
    </row>
    <row r="1593" spans="1:15" x14ac:dyDescent="0.5">
      <c r="A1593" s="64" t="str">
        <f>IF(ISBLANK(Census!C1364),(""),(INT(YEARFRAC(Census!C1364,'Request Form'!$E$11,1))))</f>
        <v/>
      </c>
      <c r="B1593" s="34" t="str">
        <f ca="1">IF(ISBLANK(Census!C1364),(""),(INT(YEARFRAC(Census!C1364,TODAY(),1))))</f>
        <v/>
      </c>
      <c r="C1593" s="51" t="str">
        <v/>
      </c>
      <c r="D1593" s="51"/>
      <c r="E1593" s="51"/>
      <c r="F1593" s="51">
        <v>0</v>
      </c>
      <c r="G1593" s="32">
        <v>0</v>
      </c>
      <c r="H1593" s="32">
        <v>0</v>
      </c>
      <c r="I1593" s="32">
        <v>0</v>
      </c>
      <c r="J1593" s="32">
        <v>0</v>
      </c>
      <c r="L1593" s="51">
        <v>0</v>
      </c>
      <c r="M1593">
        <v>0</v>
      </c>
      <c r="N1593" s="51"/>
      <c r="O1593" s="51"/>
    </row>
    <row r="1594" spans="1:15" x14ac:dyDescent="0.5">
      <c r="A1594" s="64" t="str">
        <f>IF(ISBLANK(Census!C1365),(""),(INT(YEARFRAC(Census!C1365,'Request Form'!$E$11,1))))</f>
        <v/>
      </c>
      <c r="B1594" s="34" t="str">
        <f ca="1">IF(ISBLANK(Census!C1365),(""),(INT(YEARFRAC(Census!C1365,TODAY(),1))))</f>
        <v/>
      </c>
      <c r="C1594" s="51" t="str">
        <v/>
      </c>
      <c r="D1594" s="51"/>
      <c r="E1594" s="51"/>
      <c r="F1594" s="51">
        <v>0</v>
      </c>
      <c r="G1594" s="32">
        <v>0</v>
      </c>
      <c r="H1594" s="32">
        <v>0</v>
      </c>
      <c r="I1594" s="32">
        <v>0</v>
      </c>
      <c r="J1594" s="32">
        <v>0</v>
      </c>
      <c r="L1594" s="51">
        <v>0</v>
      </c>
      <c r="M1594">
        <v>0</v>
      </c>
      <c r="N1594" s="51"/>
      <c r="O1594" s="51"/>
    </row>
    <row r="1595" spans="1:15" x14ac:dyDescent="0.5">
      <c r="A1595" s="64" t="str">
        <f>IF(ISBLANK(Census!C1366),(""),(INT(YEARFRAC(Census!C1366,'Request Form'!$E$11,1))))</f>
        <v/>
      </c>
      <c r="B1595" s="34" t="str">
        <f ca="1">IF(ISBLANK(Census!C1366),(""),(INT(YEARFRAC(Census!C1366,TODAY(),1))))</f>
        <v/>
      </c>
      <c r="C1595" s="51" t="str">
        <v/>
      </c>
      <c r="D1595" s="51"/>
      <c r="E1595" s="51"/>
      <c r="F1595" s="51">
        <v>0</v>
      </c>
      <c r="G1595" s="32">
        <v>0</v>
      </c>
      <c r="H1595" s="32">
        <v>0</v>
      </c>
      <c r="I1595" s="32">
        <v>0</v>
      </c>
      <c r="J1595" s="32">
        <v>0</v>
      </c>
      <c r="L1595" s="51">
        <v>0</v>
      </c>
      <c r="M1595">
        <v>0</v>
      </c>
      <c r="N1595" s="51"/>
      <c r="O1595" s="51"/>
    </row>
    <row r="1596" spans="1:15" x14ac:dyDescent="0.5">
      <c r="A1596" s="64" t="str">
        <f>IF(ISBLANK(Census!C1367),(""),(INT(YEARFRAC(Census!C1367,'Request Form'!$E$11,1))))</f>
        <v/>
      </c>
      <c r="B1596" s="34" t="str">
        <f ca="1">IF(ISBLANK(Census!C1367),(""),(INT(YEARFRAC(Census!C1367,TODAY(),1))))</f>
        <v/>
      </c>
      <c r="C1596" s="51" t="str">
        <v/>
      </c>
      <c r="D1596" s="51"/>
      <c r="E1596" s="51"/>
      <c r="F1596" s="51">
        <v>0</v>
      </c>
      <c r="G1596" s="32">
        <v>0</v>
      </c>
      <c r="H1596" s="32">
        <v>0</v>
      </c>
      <c r="I1596" s="32">
        <v>0</v>
      </c>
      <c r="J1596" s="32">
        <v>0</v>
      </c>
      <c r="L1596" s="51">
        <v>0</v>
      </c>
      <c r="M1596">
        <v>0</v>
      </c>
      <c r="N1596" s="51"/>
      <c r="O1596" s="51"/>
    </row>
    <row r="1597" spans="1:15" x14ac:dyDescent="0.5">
      <c r="A1597" s="64" t="str">
        <f>IF(ISBLANK(Census!C1368),(""),(INT(YEARFRAC(Census!C1368,'Request Form'!$E$11,1))))</f>
        <v/>
      </c>
      <c r="B1597" s="34" t="str">
        <f ca="1">IF(ISBLANK(Census!C1368),(""),(INT(YEARFRAC(Census!C1368,TODAY(),1))))</f>
        <v/>
      </c>
      <c r="C1597" s="51" t="str">
        <v/>
      </c>
      <c r="D1597" s="51"/>
      <c r="E1597" s="51"/>
      <c r="F1597" s="51">
        <v>0</v>
      </c>
      <c r="G1597" s="32">
        <v>0</v>
      </c>
      <c r="H1597" s="32">
        <v>0</v>
      </c>
      <c r="I1597" s="32">
        <v>0</v>
      </c>
      <c r="J1597" s="32">
        <v>0</v>
      </c>
      <c r="L1597" s="51">
        <v>0</v>
      </c>
      <c r="M1597">
        <v>0</v>
      </c>
      <c r="N1597" s="51"/>
      <c r="O1597" s="51"/>
    </row>
    <row r="1598" spans="1:15" x14ac:dyDescent="0.5">
      <c r="A1598" s="64" t="str">
        <f>IF(ISBLANK(Census!C1369),(""),(INT(YEARFRAC(Census!C1369,'Request Form'!$E$11,1))))</f>
        <v/>
      </c>
      <c r="B1598" s="34" t="str">
        <f ca="1">IF(ISBLANK(Census!C1369),(""),(INT(YEARFRAC(Census!C1369,TODAY(),1))))</f>
        <v/>
      </c>
      <c r="C1598" s="51" t="str">
        <v/>
      </c>
      <c r="D1598" s="51"/>
      <c r="E1598" s="51"/>
      <c r="F1598" s="51">
        <v>0</v>
      </c>
      <c r="G1598" s="32">
        <v>0</v>
      </c>
      <c r="H1598" s="32">
        <v>0</v>
      </c>
      <c r="I1598" s="32">
        <v>0</v>
      </c>
      <c r="J1598" s="32">
        <v>0</v>
      </c>
      <c r="L1598" s="51">
        <v>0</v>
      </c>
      <c r="M1598">
        <v>0</v>
      </c>
      <c r="N1598" s="51"/>
      <c r="O1598" s="51"/>
    </row>
    <row r="1599" spans="1:15" x14ac:dyDescent="0.5">
      <c r="A1599" s="64" t="str">
        <f>IF(ISBLANK(Census!C1370),(""),(INT(YEARFRAC(Census!C1370,'Request Form'!$E$11,1))))</f>
        <v/>
      </c>
      <c r="B1599" s="34" t="str">
        <f ca="1">IF(ISBLANK(Census!C1370),(""),(INT(YEARFRAC(Census!C1370,TODAY(),1))))</f>
        <v/>
      </c>
      <c r="C1599" s="51" t="str">
        <v/>
      </c>
      <c r="D1599" s="51"/>
      <c r="E1599" s="51"/>
      <c r="F1599" s="51">
        <v>0</v>
      </c>
      <c r="G1599" s="32">
        <v>0</v>
      </c>
      <c r="H1599" s="32">
        <v>0</v>
      </c>
      <c r="I1599" s="32">
        <v>0</v>
      </c>
      <c r="J1599" s="32">
        <v>0</v>
      </c>
      <c r="L1599" s="51">
        <v>0</v>
      </c>
      <c r="M1599">
        <v>0</v>
      </c>
      <c r="N1599" s="51"/>
      <c r="O1599" s="51"/>
    </row>
    <row r="1600" spans="1:15" x14ac:dyDescent="0.5">
      <c r="A1600" s="64" t="str">
        <f>IF(ISBLANK(Census!C1371),(""),(INT(YEARFRAC(Census!C1371,'Request Form'!$E$11,1))))</f>
        <v/>
      </c>
      <c r="B1600" s="34" t="str">
        <f ca="1">IF(ISBLANK(Census!C1371),(""),(INT(YEARFRAC(Census!C1371,TODAY(),1))))</f>
        <v/>
      </c>
      <c r="C1600" s="51" t="str">
        <v/>
      </c>
      <c r="D1600" s="51"/>
      <c r="E1600" s="51"/>
      <c r="F1600" s="51">
        <v>0</v>
      </c>
      <c r="G1600" s="32">
        <v>0</v>
      </c>
      <c r="H1600" s="32">
        <v>0</v>
      </c>
      <c r="I1600" s="32">
        <v>0</v>
      </c>
      <c r="J1600" s="32">
        <v>0</v>
      </c>
      <c r="L1600" s="51">
        <v>0</v>
      </c>
      <c r="M1600">
        <v>0</v>
      </c>
      <c r="N1600" s="51"/>
      <c r="O1600" s="51"/>
    </row>
    <row r="1601" spans="1:15" x14ac:dyDescent="0.5">
      <c r="A1601" s="64" t="str">
        <f>IF(ISBLANK(Census!C1372),(""),(INT(YEARFRAC(Census!C1372,'Request Form'!$E$11,1))))</f>
        <v/>
      </c>
      <c r="B1601" s="34" t="str">
        <f ca="1">IF(ISBLANK(Census!C1372),(""),(INT(YEARFRAC(Census!C1372,TODAY(),1))))</f>
        <v/>
      </c>
      <c r="C1601" s="51" t="str">
        <v/>
      </c>
      <c r="D1601" s="51"/>
      <c r="E1601" s="51"/>
      <c r="F1601" s="51">
        <v>0</v>
      </c>
      <c r="G1601" s="32">
        <v>0</v>
      </c>
      <c r="H1601" s="32">
        <v>0</v>
      </c>
      <c r="I1601" s="32">
        <v>0</v>
      </c>
      <c r="J1601" s="32">
        <v>0</v>
      </c>
      <c r="L1601" s="51">
        <v>0</v>
      </c>
      <c r="M1601">
        <v>0</v>
      </c>
      <c r="N1601" s="51"/>
      <c r="O1601" s="51"/>
    </row>
    <row r="1602" spans="1:15" x14ac:dyDescent="0.5">
      <c r="A1602" s="64" t="str">
        <f>IF(ISBLANK(Census!C1373),(""),(INT(YEARFRAC(Census!C1373,'Request Form'!$E$11,1))))</f>
        <v/>
      </c>
      <c r="B1602" s="34" t="str">
        <f ca="1">IF(ISBLANK(Census!C1373),(""),(INT(YEARFRAC(Census!C1373,TODAY(),1))))</f>
        <v/>
      </c>
      <c r="C1602" s="51" t="str">
        <v/>
      </c>
      <c r="D1602" s="51"/>
      <c r="E1602" s="51"/>
      <c r="F1602" s="51">
        <v>0</v>
      </c>
      <c r="G1602" s="32">
        <v>0</v>
      </c>
      <c r="H1602" s="32">
        <v>0</v>
      </c>
      <c r="I1602" s="32">
        <v>0</v>
      </c>
      <c r="J1602" s="32">
        <v>0</v>
      </c>
      <c r="L1602" s="51">
        <v>0</v>
      </c>
      <c r="M1602">
        <v>0</v>
      </c>
      <c r="N1602" s="51"/>
      <c r="O1602" s="51"/>
    </row>
    <row r="1603" spans="1:15" x14ac:dyDescent="0.5">
      <c r="A1603" s="64" t="str">
        <f>IF(ISBLANK(Census!C1374),(""),(INT(YEARFRAC(Census!C1374,'Request Form'!$E$11,1))))</f>
        <v/>
      </c>
      <c r="B1603" s="34" t="str">
        <f ca="1">IF(ISBLANK(Census!C1374),(""),(INT(YEARFRAC(Census!C1374,TODAY(),1))))</f>
        <v/>
      </c>
      <c r="C1603" s="51" t="str">
        <v/>
      </c>
      <c r="D1603" s="51"/>
      <c r="E1603" s="51"/>
      <c r="F1603" s="51">
        <v>0</v>
      </c>
      <c r="G1603" s="32">
        <v>0</v>
      </c>
      <c r="H1603" s="32">
        <v>0</v>
      </c>
      <c r="I1603" s="32">
        <v>0</v>
      </c>
      <c r="J1603" s="32">
        <v>0</v>
      </c>
      <c r="L1603" s="51">
        <v>0</v>
      </c>
      <c r="M1603">
        <v>0</v>
      </c>
      <c r="N1603" s="51"/>
      <c r="O1603" s="51"/>
    </row>
    <row r="1604" spans="1:15" x14ac:dyDescent="0.5">
      <c r="A1604" s="64" t="str">
        <f>IF(ISBLANK(Census!C1375),(""),(INT(YEARFRAC(Census!C1375,'Request Form'!$E$11,1))))</f>
        <v/>
      </c>
      <c r="B1604" s="34" t="str">
        <f ca="1">IF(ISBLANK(Census!C1375),(""),(INT(YEARFRAC(Census!C1375,TODAY(),1))))</f>
        <v/>
      </c>
      <c r="C1604" s="51" t="str">
        <v/>
      </c>
      <c r="D1604" s="51"/>
      <c r="E1604" s="51"/>
      <c r="F1604" s="51">
        <v>0</v>
      </c>
      <c r="G1604" s="32">
        <v>0</v>
      </c>
      <c r="H1604" s="32">
        <v>0</v>
      </c>
      <c r="I1604" s="32">
        <v>0</v>
      </c>
      <c r="J1604" s="32">
        <v>0</v>
      </c>
      <c r="L1604" s="51">
        <v>0</v>
      </c>
      <c r="M1604">
        <v>0</v>
      </c>
      <c r="N1604" s="51"/>
      <c r="O1604" s="51"/>
    </row>
    <row r="1605" spans="1:15" x14ac:dyDescent="0.5">
      <c r="A1605" s="64" t="str">
        <f>IF(ISBLANK(Census!C1376),(""),(INT(YEARFRAC(Census!C1376,'Request Form'!$E$11,1))))</f>
        <v/>
      </c>
      <c r="B1605" s="34" t="str">
        <f ca="1">IF(ISBLANK(Census!C1376),(""),(INT(YEARFRAC(Census!C1376,TODAY(),1))))</f>
        <v/>
      </c>
      <c r="C1605" s="51" t="str">
        <v/>
      </c>
      <c r="D1605" s="51"/>
      <c r="E1605" s="51"/>
      <c r="F1605" s="51">
        <v>0</v>
      </c>
      <c r="G1605" s="32">
        <v>0</v>
      </c>
      <c r="H1605" s="32">
        <v>0</v>
      </c>
      <c r="I1605" s="32">
        <v>0</v>
      </c>
      <c r="J1605" s="32">
        <v>0</v>
      </c>
      <c r="L1605" s="51">
        <v>0</v>
      </c>
      <c r="M1605">
        <v>0</v>
      </c>
      <c r="N1605" s="51"/>
      <c r="O1605" s="51"/>
    </row>
    <row r="1606" spans="1:15" x14ac:dyDescent="0.5">
      <c r="A1606" s="64" t="str">
        <f>IF(ISBLANK(Census!C1377),(""),(INT(YEARFRAC(Census!C1377,'Request Form'!$E$11,1))))</f>
        <v/>
      </c>
      <c r="B1606" s="34" t="str">
        <f ca="1">IF(ISBLANK(Census!C1377),(""),(INT(YEARFRAC(Census!C1377,TODAY(),1))))</f>
        <v/>
      </c>
      <c r="C1606" s="51" t="str">
        <v/>
      </c>
      <c r="D1606" s="51"/>
      <c r="E1606" s="51"/>
      <c r="F1606" s="51">
        <v>0</v>
      </c>
      <c r="G1606" s="32">
        <v>0</v>
      </c>
      <c r="H1606" s="32">
        <v>0</v>
      </c>
      <c r="I1606" s="32">
        <v>0</v>
      </c>
      <c r="J1606" s="32">
        <v>0</v>
      </c>
      <c r="L1606" s="51">
        <v>0</v>
      </c>
      <c r="M1606">
        <v>0</v>
      </c>
      <c r="N1606" s="51"/>
      <c r="O1606" s="51"/>
    </row>
    <row r="1607" spans="1:15" x14ac:dyDescent="0.5">
      <c r="A1607" s="64" t="str">
        <f>IF(ISBLANK(Census!C1378),(""),(INT(YEARFRAC(Census!C1378,'Request Form'!$E$11,1))))</f>
        <v/>
      </c>
      <c r="B1607" s="34" t="str">
        <f ca="1">IF(ISBLANK(Census!C1378),(""),(INT(YEARFRAC(Census!C1378,TODAY(),1))))</f>
        <v/>
      </c>
      <c r="C1607" s="51" t="str">
        <v/>
      </c>
      <c r="D1607" s="51"/>
      <c r="E1607" s="51"/>
      <c r="F1607" s="51">
        <v>0</v>
      </c>
      <c r="G1607" s="32">
        <v>0</v>
      </c>
      <c r="H1607" s="32">
        <v>0</v>
      </c>
      <c r="I1607" s="32">
        <v>0</v>
      </c>
      <c r="J1607" s="32">
        <v>0</v>
      </c>
      <c r="L1607" s="51">
        <v>0</v>
      </c>
      <c r="M1607">
        <v>0</v>
      </c>
      <c r="N1607" s="51"/>
      <c r="O1607" s="51"/>
    </row>
    <row r="1608" spans="1:15" x14ac:dyDescent="0.5">
      <c r="A1608" s="64" t="str">
        <f>IF(ISBLANK(Census!C1379),(""),(INT(YEARFRAC(Census!C1379,'Request Form'!$E$11,1))))</f>
        <v/>
      </c>
      <c r="B1608" s="34" t="str">
        <f ca="1">IF(ISBLANK(Census!C1379),(""),(INT(YEARFRAC(Census!C1379,TODAY(),1))))</f>
        <v/>
      </c>
      <c r="C1608" s="51" t="str">
        <v/>
      </c>
      <c r="D1608" s="51"/>
      <c r="E1608" s="51"/>
      <c r="F1608" s="51">
        <v>0</v>
      </c>
      <c r="G1608" s="32">
        <v>0</v>
      </c>
      <c r="H1608" s="32">
        <v>0</v>
      </c>
      <c r="I1608" s="32">
        <v>0</v>
      </c>
      <c r="J1608" s="32">
        <v>0</v>
      </c>
      <c r="L1608" s="51">
        <v>0</v>
      </c>
      <c r="M1608">
        <v>0</v>
      </c>
      <c r="N1608" s="51"/>
      <c r="O1608" s="51"/>
    </row>
    <row r="1609" spans="1:15" x14ac:dyDescent="0.5">
      <c r="A1609" s="64" t="str">
        <f>IF(ISBLANK(Census!C1380),(""),(INT(YEARFRAC(Census!C1380,'Request Form'!$E$11,1))))</f>
        <v/>
      </c>
      <c r="B1609" s="34" t="str">
        <f ca="1">IF(ISBLANK(Census!C1380),(""),(INT(YEARFRAC(Census!C1380,TODAY(),1))))</f>
        <v/>
      </c>
      <c r="C1609" s="51" t="str">
        <v/>
      </c>
      <c r="D1609" s="51"/>
      <c r="E1609" s="51"/>
      <c r="F1609" s="51">
        <v>0</v>
      </c>
      <c r="G1609" s="32">
        <v>0</v>
      </c>
      <c r="H1609" s="32">
        <v>0</v>
      </c>
      <c r="I1609" s="32">
        <v>0</v>
      </c>
      <c r="J1609" s="32">
        <v>0</v>
      </c>
      <c r="L1609" s="51">
        <v>0</v>
      </c>
      <c r="M1609">
        <v>0</v>
      </c>
      <c r="N1609" s="51"/>
      <c r="O1609" s="51"/>
    </row>
    <row r="1610" spans="1:15" x14ac:dyDescent="0.5">
      <c r="A1610" s="64" t="str">
        <f>IF(ISBLANK(Census!C1381),(""),(INT(YEARFRAC(Census!C1381,'Request Form'!$E$11,1))))</f>
        <v/>
      </c>
      <c r="B1610" s="34" t="str">
        <f ca="1">IF(ISBLANK(Census!C1381),(""),(INT(YEARFRAC(Census!C1381,TODAY(),1))))</f>
        <v/>
      </c>
      <c r="C1610" s="51" t="str">
        <v/>
      </c>
      <c r="D1610" s="51"/>
      <c r="E1610" s="51"/>
      <c r="F1610" s="51">
        <v>0</v>
      </c>
      <c r="G1610" s="32">
        <v>0</v>
      </c>
      <c r="H1610" s="32">
        <v>0</v>
      </c>
      <c r="I1610" s="32">
        <v>0</v>
      </c>
      <c r="J1610" s="32">
        <v>0</v>
      </c>
      <c r="L1610" s="51">
        <v>0</v>
      </c>
      <c r="M1610">
        <v>0</v>
      </c>
      <c r="N1610" s="51"/>
      <c r="O1610" s="51"/>
    </row>
    <row r="1611" spans="1:15" x14ac:dyDescent="0.5">
      <c r="A1611" s="64" t="str">
        <f>IF(ISBLANK(Census!C1382),(""),(INT(YEARFRAC(Census!C1382,'Request Form'!$E$11,1))))</f>
        <v/>
      </c>
      <c r="B1611" s="34" t="str">
        <f ca="1">IF(ISBLANK(Census!C1382),(""),(INT(YEARFRAC(Census!C1382,TODAY(),1))))</f>
        <v/>
      </c>
      <c r="C1611" s="51" t="str">
        <v/>
      </c>
      <c r="D1611" s="51"/>
      <c r="E1611" s="51"/>
      <c r="F1611" s="51">
        <v>0</v>
      </c>
      <c r="G1611" s="32">
        <v>0</v>
      </c>
      <c r="H1611" s="32">
        <v>0</v>
      </c>
      <c r="I1611" s="32">
        <v>0</v>
      </c>
      <c r="J1611" s="32">
        <v>0</v>
      </c>
      <c r="L1611" s="51">
        <v>0</v>
      </c>
      <c r="M1611">
        <v>0</v>
      </c>
      <c r="N1611" s="51"/>
      <c r="O1611" s="51"/>
    </row>
    <row r="1612" spans="1:15" x14ac:dyDescent="0.5">
      <c r="A1612" s="64" t="str">
        <f>IF(ISBLANK(Census!C1383),(""),(INT(YEARFRAC(Census!C1383,'Request Form'!$E$11,1))))</f>
        <v/>
      </c>
      <c r="B1612" s="34" t="str">
        <f ca="1">IF(ISBLANK(Census!C1383),(""),(INT(YEARFRAC(Census!C1383,TODAY(),1))))</f>
        <v/>
      </c>
      <c r="C1612" s="51" t="str">
        <v/>
      </c>
      <c r="D1612" s="51"/>
      <c r="E1612" s="51"/>
      <c r="F1612" s="51">
        <v>0</v>
      </c>
      <c r="G1612" s="32">
        <v>0</v>
      </c>
      <c r="H1612" s="32">
        <v>0</v>
      </c>
      <c r="I1612" s="32">
        <v>0</v>
      </c>
      <c r="J1612" s="32">
        <v>0</v>
      </c>
      <c r="L1612" s="51">
        <v>0</v>
      </c>
      <c r="M1612">
        <v>0</v>
      </c>
      <c r="N1612" s="51"/>
      <c r="O1612" s="51"/>
    </row>
    <row r="1613" spans="1:15" x14ac:dyDescent="0.5">
      <c r="A1613" s="64" t="str">
        <f>IF(ISBLANK(Census!C1384),(""),(INT(YEARFRAC(Census!C1384,'Request Form'!$E$11,1))))</f>
        <v/>
      </c>
      <c r="B1613" s="34" t="str">
        <f ca="1">IF(ISBLANK(Census!C1384),(""),(INT(YEARFRAC(Census!C1384,TODAY(),1))))</f>
        <v/>
      </c>
      <c r="C1613" s="51" t="str">
        <v/>
      </c>
      <c r="D1613" s="51"/>
      <c r="E1613" s="51"/>
      <c r="F1613" s="51">
        <v>0</v>
      </c>
      <c r="G1613" s="32">
        <v>0</v>
      </c>
      <c r="H1613" s="32">
        <v>0</v>
      </c>
      <c r="I1613" s="32">
        <v>0</v>
      </c>
      <c r="J1613" s="32">
        <v>0</v>
      </c>
      <c r="L1613" s="51">
        <v>0</v>
      </c>
      <c r="M1613">
        <v>0</v>
      </c>
      <c r="N1613" s="51"/>
      <c r="O1613" s="51"/>
    </row>
    <row r="1614" spans="1:15" x14ac:dyDescent="0.5">
      <c r="A1614" s="64" t="str">
        <f>IF(ISBLANK(Census!C1385),(""),(INT(YEARFRAC(Census!C1385,'Request Form'!$E$11,1))))</f>
        <v/>
      </c>
      <c r="B1614" s="34" t="str">
        <f ca="1">IF(ISBLANK(Census!C1385),(""),(INT(YEARFRAC(Census!C1385,TODAY(),1))))</f>
        <v/>
      </c>
      <c r="C1614" s="51" t="str">
        <v/>
      </c>
      <c r="D1614" s="51"/>
      <c r="E1614" s="51"/>
      <c r="F1614" s="51">
        <v>0</v>
      </c>
      <c r="G1614" s="32">
        <v>0</v>
      </c>
      <c r="H1614" s="32">
        <v>0</v>
      </c>
      <c r="I1614" s="32">
        <v>0</v>
      </c>
      <c r="J1614" s="32">
        <v>0</v>
      </c>
      <c r="L1614" s="51">
        <v>0</v>
      </c>
      <c r="M1614">
        <v>0</v>
      </c>
      <c r="N1614" s="51"/>
      <c r="O1614" s="51"/>
    </row>
    <row r="1615" spans="1:15" x14ac:dyDescent="0.5">
      <c r="A1615" s="64" t="str">
        <f>IF(ISBLANK(Census!C1386),(""),(INT(YEARFRAC(Census!C1386,'Request Form'!$E$11,1))))</f>
        <v/>
      </c>
      <c r="B1615" s="34" t="str">
        <f ca="1">IF(ISBLANK(Census!C1386),(""),(INT(YEARFRAC(Census!C1386,TODAY(),1))))</f>
        <v/>
      </c>
      <c r="C1615" s="51" t="str">
        <v/>
      </c>
      <c r="D1615" s="51"/>
      <c r="E1615" s="51"/>
      <c r="F1615" s="51">
        <v>0</v>
      </c>
      <c r="G1615" s="32">
        <v>0</v>
      </c>
      <c r="H1615" s="32">
        <v>0</v>
      </c>
      <c r="I1615" s="32">
        <v>0</v>
      </c>
      <c r="J1615" s="32">
        <v>0</v>
      </c>
      <c r="L1615" s="51">
        <v>0</v>
      </c>
      <c r="M1615">
        <v>0</v>
      </c>
      <c r="N1615" s="51"/>
      <c r="O1615" s="51"/>
    </row>
    <row r="1616" spans="1:15" x14ac:dyDescent="0.5">
      <c r="A1616" s="64" t="str">
        <f>IF(ISBLANK(Census!C1387),(""),(INT(YEARFRAC(Census!C1387,'Request Form'!$E$11,1))))</f>
        <v/>
      </c>
      <c r="B1616" s="34" t="str">
        <f ca="1">IF(ISBLANK(Census!C1387),(""),(INT(YEARFRAC(Census!C1387,TODAY(),1))))</f>
        <v/>
      </c>
      <c r="C1616" s="51" t="str">
        <v/>
      </c>
      <c r="D1616" s="51"/>
      <c r="E1616" s="51"/>
      <c r="F1616" s="51">
        <v>0</v>
      </c>
      <c r="G1616" s="32">
        <v>0</v>
      </c>
      <c r="H1616" s="32">
        <v>0</v>
      </c>
      <c r="I1616" s="32">
        <v>0</v>
      </c>
      <c r="J1616" s="32">
        <v>0</v>
      </c>
      <c r="L1616" s="51">
        <v>0</v>
      </c>
      <c r="M1616">
        <v>0</v>
      </c>
      <c r="N1616" s="51"/>
      <c r="O1616" s="51"/>
    </row>
    <row r="1617" spans="1:15" x14ac:dyDescent="0.5">
      <c r="A1617" s="64" t="str">
        <f>IF(ISBLANK(Census!C1388),(""),(INT(YEARFRAC(Census!C1388,'Request Form'!$E$11,1))))</f>
        <v/>
      </c>
      <c r="B1617" s="34" t="str">
        <f ca="1">IF(ISBLANK(Census!C1388),(""),(INT(YEARFRAC(Census!C1388,TODAY(),1))))</f>
        <v/>
      </c>
      <c r="C1617" s="51" t="str">
        <v/>
      </c>
      <c r="D1617" s="51"/>
      <c r="E1617" s="51"/>
      <c r="F1617" s="51">
        <v>0</v>
      </c>
      <c r="G1617" s="32">
        <v>0</v>
      </c>
      <c r="H1617" s="32">
        <v>0</v>
      </c>
      <c r="I1617" s="32">
        <v>0</v>
      </c>
      <c r="J1617" s="32">
        <v>0</v>
      </c>
      <c r="L1617" s="51">
        <v>0</v>
      </c>
      <c r="M1617">
        <v>0</v>
      </c>
      <c r="N1617" s="51"/>
      <c r="O1617" s="51"/>
    </row>
    <row r="1618" spans="1:15" x14ac:dyDescent="0.5">
      <c r="A1618" s="64" t="str">
        <f>IF(ISBLANK(Census!C1389),(""),(INT(YEARFRAC(Census!C1389,'Request Form'!$E$11,1))))</f>
        <v/>
      </c>
      <c r="B1618" s="34" t="str">
        <f ca="1">IF(ISBLANK(Census!C1389),(""),(INT(YEARFRAC(Census!C1389,TODAY(),1))))</f>
        <v/>
      </c>
      <c r="C1618" s="51" t="str">
        <v/>
      </c>
      <c r="D1618" s="51"/>
      <c r="E1618" s="51"/>
      <c r="F1618" s="51">
        <v>0</v>
      </c>
      <c r="G1618" s="32">
        <v>0</v>
      </c>
      <c r="H1618" s="32">
        <v>0</v>
      </c>
      <c r="I1618" s="32">
        <v>0</v>
      </c>
      <c r="J1618" s="32">
        <v>0</v>
      </c>
      <c r="L1618" s="51">
        <v>0</v>
      </c>
      <c r="M1618">
        <v>0</v>
      </c>
      <c r="N1618" s="51"/>
      <c r="O1618" s="51"/>
    </row>
    <row r="1619" spans="1:15" x14ac:dyDescent="0.5">
      <c r="A1619" s="64" t="str">
        <f>IF(ISBLANK(Census!C1390),(""),(INT(YEARFRAC(Census!C1390,'Request Form'!$E$11,1))))</f>
        <v/>
      </c>
      <c r="B1619" s="34" t="str">
        <f ca="1">IF(ISBLANK(Census!C1390),(""),(INT(YEARFRAC(Census!C1390,TODAY(),1))))</f>
        <v/>
      </c>
      <c r="C1619" s="51" t="str">
        <v/>
      </c>
      <c r="D1619" s="51"/>
      <c r="E1619" s="51"/>
      <c r="F1619" s="51">
        <v>0</v>
      </c>
      <c r="G1619" s="32">
        <v>0</v>
      </c>
      <c r="H1619" s="32">
        <v>0</v>
      </c>
      <c r="I1619" s="32">
        <v>0</v>
      </c>
      <c r="J1619" s="32">
        <v>0</v>
      </c>
      <c r="L1619" s="51">
        <v>0</v>
      </c>
      <c r="M1619">
        <v>0</v>
      </c>
      <c r="N1619" s="51"/>
      <c r="O1619" s="51"/>
    </row>
    <row r="1620" spans="1:15" x14ac:dyDescent="0.5">
      <c r="A1620" s="64" t="str">
        <f>IF(ISBLANK(Census!C1391),(""),(INT(YEARFRAC(Census!C1391,'Request Form'!$E$11,1))))</f>
        <v/>
      </c>
      <c r="B1620" s="34" t="str">
        <f ca="1">IF(ISBLANK(Census!C1391),(""),(INT(YEARFRAC(Census!C1391,TODAY(),1))))</f>
        <v/>
      </c>
      <c r="C1620" s="51" t="str">
        <v/>
      </c>
      <c r="D1620" s="51"/>
      <c r="E1620" s="51"/>
      <c r="F1620" s="51">
        <v>0</v>
      </c>
      <c r="G1620" s="32">
        <v>0</v>
      </c>
      <c r="H1620" s="32">
        <v>0</v>
      </c>
      <c r="I1620" s="32">
        <v>0</v>
      </c>
      <c r="J1620" s="32">
        <v>0</v>
      </c>
      <c r="L1620" s="51">
        <v>0</v>
      </c>
      <c r="M1620">
        <v>0</v>
      </c>
      <c r="N1620" s="51"/>
      <c r="O1620" s="51"/>
    </row>
    <row r="1621" spans="1:15" x14ac:dyDescent="0.5">
      <c r="A1621" s="64" t="str">
        <f>IF(ISBLANK(Census!C1392),(""),(INT(YEARFRAC(Census!C1392,'Request Form'!$E$11,1))))</f>
        <v/>
      </c>
      <c r="B1621" s="34" t="str">
        <f ca="1">IF(ISBLANK(Census!C1392),(""),(INT(YEARFRAC(Census!C1392,TODAY(),1))))</f>
        <v/>
      </c>
      <c r="C1621" s="51" t="str">
        <v/>
      </c>
      <c r="D1621" s="51"/>
      <c r="E1621" s="51"/>
      <c r="F1621" s="51">
        <v>0</v>
      </c>
      <c r="G1621" s="32">
        <v>0</v>
      </c>
      <c r="H1621" s="32">
        <v>0</v>
      </c>
      <c r="I1621" s="32">
        <v>0</v>
      </c>
      <c r="J1621" s="32">
        <v>0</v>
      </c>
      <c r="L1621" s="51">
        <v>0</v>
      </c>
      <c r="M1621">
        <v>0</v>
      </c>
      <c r="N1621" s="51"/>
      <c r="O1621" s="51"/>
    </row>
    <row r="1622" spans="1:15" x14ac:dyDescent="0.5">
      <c r="A1622" s="64" t="str">
        <f>IF(ISBLANK(Census!C1393),(""),(INT(YEARFRAC(Census!C1393,'Request Form'!$E$11,1))))</f>
        <v/>
      </c>
      <c r="B1622" s="34" t="str">
        <f ca="1">IF(ISBLANK(Census!C1393),(""),(INT(YEARFRAC(Census!C1393,TODAY(),1))))</f>
        <v/>
      </c>
      <c r="C1622" s="51"/>
      <c r="D1622" s="51"/>
      <c r="E1622" s="51"/>
      <c r="F1622" s="51">
        <v>0</v>
      </c>
      <c r="G1622" s="32">
        <v>0</v>
      </c>
      <c r="H1622" s="32">
        <v>0</v>
      </c>
      <c r="I1622" s="32">
        <v>0</v>
      </c>
      <c r="J1622" s="32">
        <v>0</v>
      </c>
      <c r="L1622" s="51">
        <v>0</v>
      </c>
      <c r="M1622">
        <v>0</v>
      </c>
      <c r="N1622" s="51"/>
      <c r="O1622" s="51"/>
    </row>
    <row r="1623" spans="1:15" x14ac:dyDescent="0.5">
      <c r="A1623" s="64" t="str">
        <f>IF(ISBLANK(Census!C1394),(""),(INT(YEARFRAC(Census!C1394,'Request Form'!$E$11,1))))</f>
        <v/>
      </c>
      <c r="B1623" s="34" t="str">
        <f ca="1">IF(ISBLANK(Census!C1394),(""),(INT(YEARFRAC(Census!C1394,TODAY(),1))))</f>
        <v/>
      </c>
      <c r="C1623" s="51"/>
      <c r="D1623" s="51"/>
      <c r="E1623" s="51"/>
      <c r="F1623" s="51">
        <v>0</v>
      </c>
      <c r="G1623" s="32">
        <v>0</v>
      </c>
      <c r="H1623" s="32">
        <v>0</v>
      </c>
      <c r="I1623" s="32">
        <v>0</v>
      </c>
      <c r="J1623" s="32">
        <v>0</v>
      </c>
      <c r="L1623" s="51">
        <v>0</v>
      </c>
      <c r="M1623">
        <v>0</v>
      </c>
      <c r="N1623" s="51"/>
      <c r="O1623" s="51"/>
    </row>
    <row r="1624" spans="1:15" x14ac:dyDescent="0.5">
      <c r="A1624" s="64" t="str">
        <f>IF(ISBLANK(Census!C1395),(""),(INT(YEARFRAC(Census!C1395,'Request Form'!$E$11,1))))</f>
        <v/>
      </c>
      <c r="B1624" s="34" t="str">
        <f ca="1">IF(ISBLANK(Census!C1395),(""),(INT(YEARFRAC(Census!C1395,TODAY(),1))))</f>
        <v/>
      </c>
      <c r="C1624" s="51"/>
      <c r="D1624" s="51"/>
      <c r="E1624" s="51"/>
      <c r="F1624" s="51">
        <v>0</v>
      </c>
      <c r="G1624" s="32">
        <v>0</v>
      </c>
      <c r="H1624" s="32">
        <v>0</v>
      </c>
      <c r="I1624" s="32">
        <v>0</v>
      </c>
      <c r="J1624" s="32">
        <v>0</v>
      </c>
      <c r="L1624" s="51">
        <v>0</v>
      </c>
      <c r="M1624">
        <v>0</v>
      </c>
      <c r="N1624" s="51"/>
      <c r="O1624" s="51"/>
    </row>
    <row r="1625" spans="1:15" x14ac:dyDescent="0.5">
      <c r="A1625" s="64" t="str">
        <f>IF(ISBLANK(Census!C1396),(""),(INT(YEARFRAC(Census!C1396,'Request Form'!$E$11,1))))</f>
        <v/>
      </c>
      <c r="B1625" s="34" t="str">
        <f ca="1">IF(ISBLANK(Census!C1396),(""),(INT(YEARFRAC(Census!C1396,TODAY(),1))))</f>
        <v/>
      </c>
      <c r="C1625" s="51"/>
      <c r="D1625" s="51"/>
      <c r="E1625" s="51"/>
      <c r="F1625" s="51">
        <v>0</v>
      </c>
      <c r="G1625" s="32">
        <v>0</v>
      </c>
      <c r="H1625" s="32">
        <v>0</v>
      </c>
      <c r="I1625" s="32">
        <v>0</v>
      </c>
      <c r="J1625" s="32">
        <v>0</v>
      </c>
      <c r="L1625" s="51">
        <v>0</v>
      </c>
      <c r="M1625">
        <v>0</v>
      </c>
      <c r="N1625" s="51"/>
      <c r="O1625" s="51"/>
    </row>
    <row r="1626" spans="1:15" x14ac:dyDescent="0.5">
      <c r="A1626" s="64" t="str">
        <f>IF(ISBLANK(Census!C1397),(""),(INT(YEARFRAC(Census!C1397,'Request Form'!$E$11,1))))</f>
        <v/>
      </c>
      <c r="B1626" s="34" t="str">
        <f ca="1">IF(ISBLANK(Census!C1397),(""),(INT(YEARFRAC(Census!C1397,TODAY(),1))))</f>
        <v/>
      </c>
      <c r="C1626" s="51"/>
      <c r="D1626" s="51"/>
      <c r="E1626" s="51"/>
      <c r="F1626" s="51">
        <v>0</v>
      </c>
      <c r="G1626" s="32">
        <v>0</v>
      </c>
      <c r="H1626" s="32">
        <v>0</v>
      </c>
      <c r="I1626" s="32">
        <v>0</v>
      </c>
      <c r="J1626" s="32">
        <v>0</v>
      </c>
      <c r="L1626" s="51">
        <v>0</v>
      </c>
      <c r="M1626">
        <v>0</v>
      </c>
      <c r="N1626" s="51"/>
      <c r="O1626" s="51"/>
    </row>
    <row r="1627" spans="1:15" x14ac:dyDescent="0.5">
      <c r="A1627" s="64" t="str">
        <f>IF(ISBLANK(Census!C1398),(""),(INT(YEARFRAC(Census!C1398,'Request Form'!$E$11,1))))</f>
        <v/>
      </c>
      <c r="B1627" s="34" t="str">
        <f ca="1">IF(ISBLANK(Census!C1398),(""),(INT(YEARFRAC(Census!C1398,TODAY(),1))))</f>
        <v/>
      </c>
      <c r="C1627" s="51"/>
      <c r="D1627" s="51"/>
      <c r="E1627" s="51"/>
      <c r="F1627" s="51">
        <v>0</v>
      </c>
      <c r="G1627" s="32">
        <v>0</v>
      </c>
      <c r="H1627" s="32">
        <v>0</v>
      </c>
      <c r="I1627" s="32">
        <v>0</v>
      </c>
      <c r="J1627" s="32">
        <v>0</v>
      </c>
      <c r="L1627" s="51">
        <v>0</v>
      </c>
      <c r="M1627">
        <v>0</v>
      </c>
      <c r="N1627" s="51"/>
      <c r="O1627" s="51"/>
    </row>
    <row r="1628" spans="1:15" x14ac:dyDescent="0.5">
      <c r="A1628" s="64" t="str">
        <f>IF(ISBLANK(Census!C1399),(""),(INT(YEARFRAC(Census!C1399,'Request Form'!$E$11,1))))</f>
        <v/>
      </c>
      <c r="B1628" s="34" t="str">
        <f ca="1">IF(ISBLANK(Census!C1399),(""),(INT(YEARFRAC(Census!C1399,TODAY(),1))))</f>
        <v/>
      </c>
      <c r="C1628" s="51"/>
      <c r="D1628" s="51"/>
      <c r="E1628" s="51"/>
      <c r="F1628" s="51">
        <v>0</v>
      </c>
      <c r="G1628" s="32">
        <v>0</v>
      </c>
      <c r="H1628" s="32">
        <v>0</v>
      </c>
      <c r="I1628" s="32">
        <v>0</v>
      </c>
      <c r="J1628" s="32">
        <v>0</v>
      </c>
      <c r="L1628" s="51">
        <v>0</v>
      </c>
      <c r="M1628">
        <v>0</v>
      </c>
      <c r="N1628" s="51"/>
      <c r="O1628" s="51"/>
    </row>
    <row r="1629" spans="1:15" x14ac:dyDescent="0.5">
      <c r="A1629" s="64" t="str">
        <f>IF(ISBLANK(Census!C1400),(""),(INT(YEARFRAC(Census!C1400,'Request Form'!$E$11,1))))</f>
        <v/>
      </c>
      <c r="B1629" s="34" t="str">
        <f ca="1">IF(ISBLANK(Census!C1400),(""),(INT(YEARFRAC(Census!C1400,TODAY(),1))))</f>
        <v/>
      </c>
      <c r="C1629" s="51"/>
      <c r="D1629" s="51"/>
      <c r="E1629" s="51"/>
      <c r="F1629" s="51">
        <v>0</v>
      </c>
      <c r="G1629" s="32">
        <v>0</v>
      </c>
      <c r="H1629" s="32">
        <v>0</v>
      </c>
      <c r="I1629" s="32">
        <v>0</v>
      </c>
      <c r="J1629" s="32">
        <v>0</v>
      </c>
      <c r="L1629" s="51">
        <v>0</v>
      </c>
      <c r="M1629">
        <v>0</v>
      </c>
      <c r="N1629" s="51"/>
      <c r="O1629" s="51"/>
    </row>
    <row r="1630" spans="1:15" x14ac:dyDescent="0.5">
      <c r="A1630" s="64" t="str">
        <f>IF(ISBLANK(Census!C1401),(""),(INT(YEARFRAC(Census!C1401,'Request Form'!$E$11,1))))</f>
        <v/>
      </c>
      <c r="B1630" s="34" t="str">
        <f ca="1">IF(ISBLANK(Census!C1401),(""),(INT(YEARFRAC(Census!C1401,TODAY(),1))))</f>
        <v/>
      </c>
      <c r="C1630" s="51"/>
      <c r="D1630" s="51"/>
      <c r="E1630" s="51"/>
      <c r="F1630" s="51">
        <v>0</v>
      </c>
      <c r="G1630" s="32">
        <v>0</v>
      </c>
      <c r="H1630" s="32">
        <v>0</v>
      </c>
      <c r="I1630" s="32">
        <v>0</v>
      </c>
      <c r="J1630" s="32">
        <v>0</v>
      </c>
      <c r="L1630" s="51">
        <v>0</v>
      </c>
      <c r="M1630">
        <v>0</v>
      </c>
      <c r="N1630" s="51"/>
      <c r="O1630" s="51"/>
    </row>
    <row r="1631" spans="1:15" x14ac:dyDescent="0.5">
      <c r="A1631" s="64" t="str">
        <f>IF(ISBLANK(Census!C1402),(""),(INT(YEARFRAC(Census!C1402,'Request Form'!$E$11,1))))</f>
        <v/>
      </c>
      <c r="B1631" s="34" t="str">
        <f ca="1">IF(ISBLANK(Census!C1402),(""),(INT(YEARFRAC(Census!C1402,TODAY(),1))))</f>
        <v/>
      </c>
      <c r="C1631" s="51"/>
      <c r="D1631" s="51"/>
      <c r="E1631" s="51"/>
      <c r="F1631" s="51">
        <v>0</v>
      </c>
      <c r="G1631" s="32">
        <v>0</v>
      </c>
      <c r="H1631" s="32">
        <v>0</v>
      </c>
      <c r="I1631" s="32">
        <v>0</v>
      </c>
      <c r="J1631" s="32">
        <v>0</v>
      </c>
      <c r="L1631" s="51">
        <v>0</v>
      </c>
      <c r="M1631">
        <v>0</v>
      </c>
      <c r="N1631" s="51"/>
      <c r="O1631" s="51"/>
    </row>
    <row r="1632" spans="1:15" x14ac:dyDescent="0.5">
      <c r="A1632" s="64" t="str">
        <f>IF(ISBLANK(Census!C1403),(""),(INT(YEARFRAC(Census!C1403,'Request Form'!$E$11,1))))</f>
        <v/>
      </c>
      <c r="B1632" s="34" t="str">
        <f ca="1">IF(ISBLANK(Census!C1403),(""),(INT(YEARFRAC(Census!C1403,TODAY(),1))))</f>
        <v/>
      </c>
      <c r="C1632" s="51"/>
      <c r="D1632" s="51"/>
      <c r="E1632" s="51"/>
      <c r="F1632" s="51">
        <v>0</v>
      </c>
      <c r="G1632" s="32">
        <v>0</v>
      </c>
      <c r="H1632" s="32">
        <v>0</v>
      </c>
      <c r="I1632" s="32">
        <v>0</v>
      </c>
      <c r="J1632" s="32">
        <v>0</v>
      </c>
      <c r="L1632" s="51">
        <v>0</v>
      </c>
      <c r="M1632">
        <v>0</v>
      </c>
      <c r="N1632" s="51"/>
      <c r="O1632" s="51"/>
    </row>
    <row r="1633" spans="1:15" x14ac:dyDescent="0.5">
      <c r="A1633" s="64" t="str">
        <f>IF(ISBLANK(Census!C1404),(""),(INT(YEARFRAC(Census!C1404,'Request Form'!$E$11,1))))</f>
        <v/>
      </c>
      <c r="B1633" s="34" t="str">
        <f ca="1">IF(ISBLANK(Census!C1404),(""),(INT(YEARFRAC(Census!C1404,TODAY(),1))))</f>
        <v/>
      </c>
      <c r="C1633" s="51"/>
      <c r="D1633" s="51"/>
      <c r="E1633" s="51"/>
      <c r="F1633" s="51">
        <v>0</v>
      </c>
      <c r="G1633" s="32">
        <v>0</v>
      </c>
      <c r="H1633" s="32">
        <v>0</v>
      </c>
      <c r="I1633" s="32">
        <v>0</v>
      </c>
      <c r="J1633" s="32">
        <v>0</v>
      </c>
      <c r="L1633" s="51">
        <v>0</v>
      </c>
      <c r="M1633">
        <v>0</v>
      </c>
      <c r="N1633" s="51"/>
      <c r="O1633" s="51"/>
    </row>
    <row r="1634" spans="1:15" x14ac:dyDescent="0.5">
      <c r="A1634" s="64" t="str">
        <f>IF(ISBLANK(Census!C1405),(""),(INT(YEARFRAC(Census!C1405,'Request Form'!$E$11,1))))</f>
        <v/>
      </c>
      <c r="B1634" s="34" t="str">
        <f ca="1">IF(ISBLANK(Census!C1405),(""),(INT(YEARFRAC(Census!C1405,TODAY(),1))))</f>
        <v/>
      </c>
      <c r="C1634" s="51"/>
      <c r="D1634" s="51"/>
      <c r="E1634" s="51"/>
      <c r="F1634" s="51">
        <v>0</v>
      </c>
      <c r="G1634" s="32">
        <v>0</v>
      </c>
      <c r="H1634" s="32">
        <v>0</v>
      </c>
      <c r="I1634" s="32">
        <v>0</v>
      </c>
      <c r="J1634" s="32">
        <v>0</v>
      </c>
      <c r="L1634" s="51">
        <v>0</v>
      </c>
      <c r="M1634">
        <v>0</v>
      </c>
      <c r="N1634" s="51"/>
      <c r="O1634" s="51"/>
    </row>
    <row r="1635" spans="1:15" x14ac:dyDescent="0.5">
      <c r="A1635" s="64" t="str">
        <f>IF(ISBLANK(Census!C1406),(""),(INT(YEARFRAC(Census!C1406,'Request Form'!$E$11,1))))</f>
        <v/>
      </c>
      <c r="B1635" s="34" t="str">
        <f ca="1">IF(ISBLANK(Census!C1406),(""),(INT(YEARFRAC(Census!C1406,TODAY(),1))))</f>
        <v/>
      </c>
      <c r="C1635" s="51"/>
      <c r="D1635" s="51"/>
      <c r="E1635" s="51"/>
      <c r="F1635" s="51">
        <v>0</v>
      </c>
      <c r="G1635" s="32">
        <v>0</v>
      </c>
      <c r="H1635" s="32">
        <v>0</v>
      </c>
      <c r="I1635" s="32">
        <v>0</v>
      </c>
      <c r="J1635" s="32">
        <v>0</v>
      </c>
      <c r="L1635" s="51">
        <v>0</v>
      </c>
      <c r="M1635">
        <v>0</v>
      </c>
      <c r="N1635" s="51"/>
      <c r="O1635" s="51"/>
    </row>
    <row r="1636" spans="1:15" x14ac:dyDescent="0.5">
      <c r="A1636" s="64" t="str">
        <f>IF(ISBLANK(Census!C1407),(""),(INT(YEARFRAC(Census!C1407,'Request Form'!$E$11,1))))</f>
        <v/>
      </c>
      <c r="B1636" s="34" t="str">
        <f ca="1">IF(ISBLANK(Census!C1407),(""),(INT(YEARFRAC(Census!C1407,TODAY(),1))))</f>
        <v/>
      </c>
      <c r="C1636" s="51"/>
      <c r="D1636" s="51"/>
      <c r="E1636" s="51"/>
      <c r="F1636" s="51">
        <v>0</v>
      </c>
      <c r="G1636" s="32">
        <v>0</v>
      </c>
      <c r="H1636" s="32">
        <v>0</v>
      </c>
      <c r="I1636" s="32">
        <v>0</v>
      </c>
      <c r="J1636" s="32">
        <v>0</v>
      </c>
      <c r="L1636" s="51">
        <v>0</v>
      </c>
      <c r="M1636">
        <v>0</v>
      </c>
      <c r="N1636" s="51"/>
      <c r="O1636" s="51"/>
    </row>
    <row r="1637" spans="1:15" x14ac:dyDescent="0.5">
      <c r="A1637" s="64" t="str">
        <f>IF(ISBLANK(Census!C1408),(""),(INT(YEARFRAC(Census!C1408,'Request Form'!$E$11,1))))</f>
        <v/>
      </c>
      <c r="B1637" s="34" t="str">
        <f ca="1">IF(ISBLANK(Census!C1408),(""),(INT(YEARFRAC(Census!C1408,TODAY(),1))))</f>
        <v/>
      </c>
      <c r="C1637" s="51"/>
      <c r="D1637" s="51"/>
      <c r="E1637" s="51"/>
      <c r="F1637" s="51">
        <v>0</v>
      </c>
      <c r="G1637" s="32">
        <v>0</v>
      </c>
      <c r="H1637" s="32">
        <v>0</v>
      </c>
      <c r="I1637" s="32">
        <v>0</v>
      </c>
      <c r="J1637" s="32">
        <v>0</v>
      </c>
      <c r="L1637" s="51">
        <v>0</v>
      </c>
      <c r="M1637">
        <v>0</v>
      </c>
      <c r="N1637" s="51"/>
      <c r="O1637" s="51"/>
    </row>
    <row r="1638" spans="1:15" x14ac:dyDescent="0.5">
      <c r="A1638" s="64" t="str">
        <f>IF(ISBLANK(Census!C1409),(""),(INT(YEARFRAC(Census!C1409,'Request Form'!$E$11,1))))</f>
        <v/>
      </c>
      <c r="B1638" s="34" t="str">
        <f ca="1">IF(ISBLANK(Census!C1409),(""),(INT(YEARFRAC(Census!C1409,TODAY(),1))))</f>
        <v/>
      </c>
      <c r="C1638" s="51"/>
      <c r="D1638" s="51"/>
      <c r="E1638" s="51"/>
      <c r="F1638" s="51">
        <v>0</v>
      </c>
      <c r="G1638" s="32">
        <v>0</v>
      </c>
      <c r="H1638" s="32">
        <v>0</v>
      </c>
      <c r="I1638" s="32">
        <v>0</v>
      </c>
      <c r="J1638" s="32">
        <v>0</v>
      </c>
      <c r="L1638" s="51">
        <v>0</v>
      </c>
      <c r="M1638">
        <v>0</v>
      </c>
      <c r="N1638" s="51"/>
      <c r="O1638" s="51"/>
    </row>
    <row r="1639" spans="1:15" x14ac:dyDescent="0.5">
      <c r="A1639" s="64" t="str">
        <f>IF(ISBLANK(Census!C1410),(""),(INT(YEARFRAC(Census!C1410,'Request Form'!$E$11,1))))</f>
        <v/>
      </c>
      <c r="B1639" s="34" t="str">
        <f ca="1">IF(ISBLANK(Census!C1410),(""),(INT(YEARFRAC(Census!C1410,TODAY(),1))))</f>
        <v/>
      </c>
      <c r="C1639" s="51"/>
      <c r="D1639" s="51"/>
      <c r="E1639" s="51"/>
      <c r="F1639" s="51">
        <v>0</v>
      </c>
      <c r="G1639" s="32">
        <v>0</v>
      </c>
      <c r="H1639" s="32">
        <v>0</v>
      </c>
      <c r="I1639" s="32">
        <v>0</v>
      </c>
      <c r="J1639" s="32">
        <v>0</v>
      </c>
      <c r="L1639" s="51">
        <v>0</v>
      </c>
      <c r="M1639">
        <v>0</v>
      </c>
      <c r="N1639" s="51"/>
      <c r="O1639" s="51"/>
    </row>
    <row r="1640" spans="1:15" x14ac:dyDescent="0.5">
      <c r="A1640" s="64" t="str">
        <f>IF(ISBLANK(Census!C1411),(""),(INT(YEARFRAC(Census!C1411,'Request Form'!$E$11,1))))</f>
        <v/>
      </c>
      <c r="B1640" s="34" t="str">
        <f ca="1">IF(ISBLANK(Census!C1411),(""),(INT(YEARFRAC(Census!C1411,TODAY(),1))))</f>
        <v/>
      </c>
      <c r="C1640" s="51"/>
      <c r="D1640" s="51"/>
      <c r="E1640" s="51"/>
      <c r="F1640" s="51">
        <v>0</v>
      </c>
      <c r="G1640" s="32">
        <v>0</v>
      </c>
      <c r="H1640" s="32">
        <v>0</v>
      </c>
      <c r="I1640" s="32">
        <v>0</v>
      </c>
      <c r="J1640" s="32">
        <v>0</v>
      </c>
      <c r="L1640" s="51">
        <v>0</v>
      </c>
      <c r="M1640">
        <v>0</v>
      </c>
      <c r="N1640" s="51"/>
      <c r="O1640" s="51"/>
    </row>
    <row r="1641" spans="1:15" x14ac:dyDescent="0.5">
      <c r="A1641" s="64" t="str">
        <f>IF(ISBLANK(Census!C1412),(""),(INT(YEARFRAC(Census!C1412,'Request Form'!$E$11,1))))</f>
        <v/>
      </c>
      <c r="B1641" s="34" t="str">
        <f ca="1">IF(ISBLANK(Census!C1412),(""),(INT(YEARFRAC(Census!C1412,TODAY(),1))))</f>
        <v/>
      </c>
      <c r="C1641" s="51"/>
      <c r="D1641" s="51"/>
      <c r="E1641" s="51"/>
      <c r="F1641" s="51">
        <v>0</v>
      </c>
      <c r="G1641" s="32">
        <v>0</v>
      </c>
      <c r="H1641" s="32">
        <v>0</v>
      </c>
      <c r="I1641" s="32">
        <v>0</v>
      </c>
      <c r="J1641" s="32">
        <v>0</v>
      </c>
      <c r="L1641" s="51">
        <v>0</v>
      </c>
      <c r="M1641">
        <v>0</v>
      </c>
      <c r="N1641" s="51"/>
      <c r="O1641" s="51"/>
    </row>
    <row r="1642" spans="1:15" x14ac:dyDescent="0.5">
      <c r="A1642" s="64" t="str">
        <f>IF(ISBLANK(Census!C1413),(""),(INT(YEARFRAC(Census!C1413,'Request Form'!$E$11,1))))</f>
        <v/>
      </c>
      <c r="B1642" s="34" t="str">
        <f ca="1">IF(ISBLANK(Census!C1413),(""),(INT(YEARFRAC(Census!C1413,TODAY(),1))))</f>
        <v/>
      </c>
      <c r="C1642" s="51"/>
      <c r="D1642" s="51"/>
      <c r="E1642" s="51"/>
      <c r="F1642" s="51">
        <v>0</v>
      </c>
      <c r="G1642" s="32">
        <v>0</v>
      </c>
      <c r="H1642" s="32">
        <v>0</v>
      </c>
      <c r="I1642" s="32">
        <v>0</v>
      </c>
      <c r="J1642" s="32">
        <v>0</v>
      </c>
      <c r="L1642" s="51">
        <v>0</v>
      </c>
      <c r="M1642">
        <v>0</v>
      </c>
      <c r="N1642" s="51"/>
      <c r="O1642" s="51"/>
    </row>
    <row r="1643" spans="1:15" x14ac:dyDescent="0.5">
      <c r="A1643" s="64" t="str">
        <f>IF(ISBLANK(Census!C1414),(""),(INT(YEARFRAC(Census!C1414,'Request Form'!$E$11,1))))</f>
        <v/>
      </c>
      <c r="B1643" s="34" t="str">
        <f ca="1">IF(ISBLANK(Census!C1414),(""),(INT(YEARFRAC(Census!C1414,TODAY(),1))))</f>
        <v/>
      </c>
      <c r="C1643" s="51"/>
      <c r="D1643" s="51"/>
      <c r="E1643" s="51"/>
      <c r="F1643" s="51">
        <v>0</v>
      </c>
      <c r="G1643" s="32">
        <v>0</v>
      </c>
      <c r="H1643" s="32">
        <v>0</v>
      </c>
      <c r="I1643" s="32">
        <v>0</v>
      </c>
      <c r="J1643" s="32">
        <v>0</v>
      </c>
      <c r="L1643" s="51">
        <v>0</v>
      </c>
      <c r="M1643">
        <v>0</v>
      </c>
      <c r="N1643" s="51"/>
      <c r="O1643" s="51"/>
    </row>
    <row r="1644" spans="1:15" x14ac:dyDescent="0.5">
      <c r="A1644" s="64" t="str">
        <f>IF(ISBLANK(Census!C1415),(""),(INT(YEARFRAC(Census!C1415,'Request Form'!$E$11,1))))</f>
        <v/>
      </c>
      <c r="B1644" s="34" t="str">
        <f ca="1">IF(ISBLANK(Census!C1415),(""),(INT(YEARFRAC(Census!C1415,TODAY(),1))))</f>
        <v/>
      </c>
      <c r="C1644" s="51"/>
      <c r="D1644" s="51"/>
      <c r="E1644" s="51"/>
      <c r="F1644" s="51">
        <v>0</v>
      </c>
      <c r="G1644" s="32">
        <v>0</v>
      </c>
      <c r="H1644" s="32">
        <v>0</v>
      </c>
      <c r="I1644" s="32">
        <v>0</v>
      </c>
      <c r="J1644" s="32">
        <v>0</v>
      </c>
      <c r="L1644" s="51">
        <v>0</v>
      </c>
      <c r="M1644">
        <v>0</v>
      </c>
      <c r="N1644" s="51"/>
      <c r="O1644" s="51"/>
    </row>
    <row r="1645" spans="1:15" x14ac:dyDescent="0.5">
      <c r="A1645" s="64" t="str">
        <f>IF(ISBLANK(Census!C1416),(""),(INT(YEARFRAC(Census!C1416,'Request Form'!$E$11,1))))</f>
        <v/>
      </c>
      <c r="B1645" s="34" t="str">
        <f ca="1">IF(ISBLANK(Census!C1416),(""),(INT(YEARFRAC(Census!C1416,TODAY(),1))))</f>
        <v/>
      </c>
      <c r="C1645" s="51"/>
      <c r="D1645" s="51"/>
      <c r="E1645" s="51"/>
      <c r="F1645" s="51">
        <v>0</v>
      </c>
      <c r="G1645" s="32">
        <v>0</v>
      </c>
      <c r="H1645" s="32">
        <v>0</v>
      </c>
      <c r="I1645" s="32">
        <v>0</v>
      </c>
      <c r="J1645" s="32">
        <v>0</v>
      </c>
      <c r="L1645" s="51">
        <v>0</v>
      </c>
      <c r="M1645">
        <v>0</v>
      </c>
      <c r="N1645" s="51"/>
      <c r="O1645" s="51"/>
    </row>
    <row r="1646" spans="1:15" x14ac:dyDescent="0.5">
      <c r="A1646" s="64" t="str">
        <f>IF(ISBLANK(Census!C1417),(""),(INT(YEARFRAC(Census!C1417,'Request Form'!$E$11,1))))</f>
        <v/>
      </c>
      <c r="B1646" s="34" t="str">
        <f ca="1">IF(ISBLANK(Census!C1417),(""),(INT(YEARFRAC(Census!C1417,TODAY(),1))))</f>
        <v/>
      </c>
      <c r="C1646" s="51"/>
      <c r="D1646" s="51"/>
      <c r="E1646" s="51"/>
      <c r="F1646" s="51">
        <v>0</v>
      </c>
      <c r="G1646" s="32">
        <v>0</v>
      </c>
      <c r="H1646" s="32">
        <v>0</v>
      </c>
      <c r="I1646" s="32">
        <v>0</v>
      </c>
      <c r="J1646" s="32">
        <v>0</v>
      </c>
      <c r="L1646" s="51">
        <v>0</v>
      </c>
      <c r="M1646">
        <v>0</v>
      </c>
      <c r="N1646" s="51"/>
      <c r="O1646" s="51"/>
    </row>
    <row r="1647" spans="1:15" x14ac:dyDescent="0.5">
      <c r="A1647" s="64" t="str">
        <f>IF(ISBLANK(Census!C1418),(""),(INT(YEARFRAC(Census!C1418,'Request Form'!$E$11,1))))</f>
        <v/>
      </c>
      <c r="B1647" s="34" t="str">
        <f ca="1">IF(ISBLANK(Census!C1418),(""),(INT(YEARFRAC(Census!C1418,TODAY(),1))))</f>
        <v/>
      </c>
      <c r="C1647" s="51"/>
      <c r="D1647" s="51"/>
      <c r="E1647" s="51"/>
      <c r="F1647" s="51">
        <v>0</v>
      </c>
      <c r="G1647" s="32">
        <v>0</v>
      </c>
      <c r="H1647" s="32">
        <v>0</v>
      </c>
      <c r="I1647" s="32">
        <v>0</v>
      </c>
      <c r="J1647" s="32">
        <v>0</v>
      </c>
      <c r="L1647" s="51">
        <v>0</v>
      </c>
      <c r="M1647">
        <v>0</v>
      </c>
      <c r="N1647" s="51"/>
      <c r="O1647" s="51"/>
    </row>
    <row r="1648" spans="1:15" x14ac:dyDescent="0.5">
      <c r="A1648" s="64" t="str">
        <f>IF(ISBLANK(Census!C1419),(""),(INT(YEARFRAC(Census!C1419,'Request Form'!$E$11,1))))</f>
        <v/>
      </c>
      <c r="B1648" s="34" t="str">
        <f ca="1">IF(ISBLANK(Census!C1419),(""),(INT(YEARFRAC(Census!C1419,TODAY(),1))))</f>
        <v/>
      </c>
      <c r="C1648" s="51"/>
      <c r="D1648" s="51"/>
      <c r="E1648" s="51"/>
      <c r="F1648" s="51">
        <v>0</v>
      </c>
      <c r="G1648" s="32">
        <v>0</v>
      </c>
      <c r="H1648" s="32">
        <v>0</v>
      </c>
      <c r="I1648" s="32">
        <v>0</v>
      </c>
      <c r="J1648" s="32">
        <v>0</v>
      </c>
      <c r="L1648" s="51">
        <v>0</v>
      </c>
      <c r="M1648">
        <v>0</v>
      </c>
      <c r="N1648" s="51"/>
      <c r="O1648" s="51"/>
    </row>
    <row r="1649" spans="1:15" x14ac:dyDescent="0.5">
      <c r="A1649" s="64" t="str">
        <f>IF(ISBLANK(Census!C1420),(""),(INT(YEARFRAC(Census!C1420,'Request Form'!$E$11,1))))</f>
        <v/>
      </c>
      <c r="B1649" s="34" t="str">
        <f ca="1">IF(ISBLANK(Census!C1420),(""),(INT(YEARFRAC(Census!C1420,TODAY(),1))))</f>
        <v/>
      </c>
      <c r="C1649" s="51"/>
      <c r="D1649" s="51"/>
      <c r="E1649" s="51"/>
      <c r="F1649" s="51">
        <v>0</v>
      </c>
      <c r="G1649" s="32">
        <v>0</v>
      </c>
      <c r="H1649" s="32">
        <v>0</v>
      </c>
      <c r="I1649" s="32">
        <v>0</v>
      </c>
      <c r="J1649" s="32">
        <v>0</v>
      </c>
      <c r="L1649" s="51">
        <v>0</v>
      </c>
      <c r="M1649">
        <v>0</v>
      </c>
      <c r="N1649" s="51"/>
      <c r="O1649" s="51"/>
    </row>
    <row r="1650" spans="1:15" x14ac:dyDescent="0.5">
      <c r="A1650" s="64" t="str">
        <f>IF(ISBLANK(Census!C1421),(""),(INT(YEARFRAC(Census!C1421,'Request Form'!$E$11,1))))</f>
        <v/>
      </c>
      <c r="B1650" s="34" t="str">
        <f ca="1">IF(ISBLANK(Census!C1421),(""),(INT(YEARFRAC(Census!C1421,TODAY(),1))))</f>
        <v/>
      </c>
      <c r="C1650" s="51"/>
      <c r="D1650" s="51"/>
      <c r="E1650" s="51"/>
      <c r="F1650" s="51">
        <v>0</v>
      </c>
      <c r="G1650" s="32">
        <v>0</v>
      </c>
      <c r="H1650" s="32">
        <v>0</v>
      </c>
      <c r="I1650" s="32">
        <v>0</v>
      </c>
      <c r="J1650" s="32">
        <v>0</v>
      </c>
      <c r="L1650" s="51">
        <v>0</v>
      </c>
      <c r="M1650">
        <v>0</v>
      </c>
      <c r="N1650" s="51"/>
      <c r="O1650" s="51"/>
    </row>
    <row r="1651" spans="1:15" x14ac:dyDescent="0.5">
      <c r="A1651" s="64" t="str">
        <f>IF(ISBLANK(Census!C1422),(""),(INT(YEARFRAC(Census!C1422,'Request Form'!$E$11,1))))</f>
        <v/>
      </c>
      <c r="B1651" s="34" t="str">
        <f ca="1">IF(ISBLANK(Census!C1422),(""),(INT(YEARFRAC(Census!C1422,TODAY(),1))))</f>
        <v/>
      </c>
      <c r="C1651" s="51"/>
      <c r="D1651" s="51"/>
      <c r="E1651" s="51"/>
      <c r="F1651" s="51">
        <v>0</v>
      </c>
      <c r="G1651" s="32">
        <v>0</v>
      </c>
      <c r="H1651" s="32">
        <v>0</v>
      </c>
      <c r="I1651" s="32">
        <v>0</v>
      </c>
      <c r="J1651" s="32">
        <v>0</v>
      </c>
      <c r="L1651" s="51">
        <v>0</v>
      </c>
      <c r="M1651">
        <v>0</v>
      </c>
      <c r="N1651" s="51"/>
      <c r="O1651" s="51"/>
    </row>
    <row r="1652" spans="1:15" x14ac:dyDescent="0.5">
      <c r="A1652" s="64" t="str">
        <f>IF(ISBLANK(Census!C1423),(""),(INT(YEARFRAC(Census!C1423,'Request Form'!$E$11,1))))</f>
        <v/>
      </c>
      <c r="B1652" s="34" t="str">
        <f ca="1">IF(ISBLANK(Census!C1423),(""),(INT(YEARFRAC(Census!C1423,TODAY(),1))))</f>
        <v/>
      </c>
      <c r="C1652" s="51"/>
      <c r="D1652" s="51"/>
      <c r="E1652" s="51"/>
      <c r="F1652" s="51">
        <v>0</v>
      </c>
      <c r="G1652" s="32">
        <v>0</v>
      </c>
      <c r="H1652" s="32">
        <v>0</v>
      </c>
      <c r="I1652" s="32">
        <v>0</v>
      </c>
      <c r="J1652" s="32">
        <v>0</v>
      </c>
      <c r="L1652" s="51">
        <v>0</v>
      </c>
      <c r="M1652">
        <v>0</v>
      </c>
      <c r="N1652" s="51"/>
      <c r="O1652" s="51"/>
    </row>
    <row r="1653" spans="1:15" x14ac:dyDescent="0.5">
      <c r="A1653" s="64" t="str">
        <f>IF(ISBLANK(Census!C1424),(""),(INT(YEARFRAC(Census!C1424,'Request Form'!$E$11,1))))</f>
        <v/>
      </c>
      <c r="B1653" s="34" t="str">
        <f ca="1">IF(ISBLANK(Census!C1424),(""),(INT(YEARFRAC(Census!C1424,TODAY(),1))))</f>
        <v/>
      </c>
      <c r="C1653" s="51"/>
      <c r="D1653" s="51"/>
      <c r="E1653" s="51"/>
      <c r="F1653" s="51">
        <v>0</v>
      </c>
      <c r="G1653" s="32">
        <v>0</v>
      </c>
      <c r="H1653" s="32">
        <v>0</v>
      </c>
      <c r="I1653" s="32">
        <v>0</v>
      </c>
      <c r="J1653" s="32">
        <v>0</v>
      </c>
      <c r="L1653" s="51">
        <v>0</v>
      </c>
      <c r="M1653">
        <v>0</v>
      </c>
      <c r="N1653" s="51"/>
      <c r="O1653" s="51"/>
    </row>
    <row r="1654" spans="1:15" x14ac:dyDescent="0.5">
      <c r="A1654" s="64" t="str">
        <f>IF(ISBLANK(Census!C1425),(""),(INT(YEARFRAC(Census!C1425,'Request Form'!$E$11,1))))</f>
        <v/>
      </c>
      <c r="B1654" s="34" t="str">
        <f ca="1">IF(ISBLANK(Census!C1425),(""),(INT(YEARFRAC(Census!C1425,TODAY(),1))))</f>
        <v/>
      </c>
      <c r="C1654" s="51"/>
      <c r="D1654" s="51"/>
      <c r="E1654" s="51"/>
      <c r="F1654" s="51">
        <v>0</v>
      </c>
      <c r="G1654" s="32">
        <v>0</v>
      </c>
      <c r="H1654" s="32">
        <v>0</v>
      </c>
      <c r="I1654" s="32">
        <v>0</v>
      </c>
      <c r="J1654" s="32">
        <v>0</v>
      </c>
      <c r="L1654" s="51">
        <v>0</v>
      </c>
      <c r="M1654">
        <v>0</v>
      </c>
      <c r="N1654" s="51"/>
      <c r="O1654" s="51"/>
    </row>
    <row r="1655" spans="1:15" x14ac:dyDescent="0.5">
      <c r="A1655" s="64" t="str">
        <f>IF(ISBLANK(Census!C1426),(""),(INT(YEARFRAC(Census!C1426,'Request Form'!$E$11,1))))</f>
        <v/>
      </c>
      <c r="B1655" s="34" t="str">
        <f ca="1">IF(ISBLANK(Census!C1426),(""),(INT(YEARFRAC(Census!C1426,TODAY(),1))))</f>
        <v/>
      </c>
      <c r="C1655" s="51"/>
      <c r="D1655" s="51"/>
      <c r="E1655" s="51"/>
      <c r="F1655" s="51">
        <v>0</v>
      </c>
      <c r="G1655" s="32">
        <v>0</v>
      </c>
      <c r="H1655" s="32">
        <v>0</v>
      </c>
      <c r="I1655" s="32">
        <v>0</v>
      </c>
      <c r="J1655" s="32">
        <v>0</v>
      </c>
      <c r="L1655" s="51">
        <v>0</v>
      </c>
      <c r="M1655">
        <v>0</v>
      </c>
      <c r="N1655" s="51"/>
      <c r="O1655" s="51"/>
    </row>
    <row r="1656" spans="1:15" x14ac:dyDescent="0.5">
      <c r="A1656" s="64" t="str">
        <f>IF(ISBLANK(Census!C1427),(""),(INT(YEARFRAC(Census!C1427,'Request Form'!$E$11,1))))</f>
        <v/>
      </c>
      <c r="B1656" s="34" t="str">
        <f ca="1">IF(ISBLANK(Census!C1427),(""),(INT(YEARFRAC(Census!C1427,TODAY(),1))))</f>
        <v/>
      </c>
      <c r="C1656" s="51"/>
      <c r="D1656" s="51"/>
      <c r="E1656" s="51"/>
      <c r="F1656" s="51">
        <v>0</v>
      </c>
      <c r="G1656" s="32">
        <v>0</v>
      </c>
      <c r="H1656" s="32">
        <v>0</v>
      </c>
      <c r="I1656" s="32">
        <v>0</v>
      </c>
      <c r="J1656" s="32">
        <v>0</v>
      </c>
      <c r="L1656" s="51">
        <v>0</v>
      </c>
      <c r="M1656">
        <v>0</v>
      </c>
      <c r="N1656" s="51"/>
      <c r="O1656" s="51"/>
    </row>
    <row r="1657" spans="1:15" x14ac:dyDescent="0.5">
      <c r="A1657" s="64" t="str">
        <f>IF(ISBLANK(Census!C1428),(""),(INT(YEARFRAC(Census!C1428,'Request Form'!$E$11,1))))</f>
        <v/>
      </c>
      <c r="B1657" s="34" t="str">
        <f ca="1">IF(ISBLANK(Census!C1428),(""),(INT(YEARFRAC(Census!C1428,TODAY(),1))))</f>
        <v/>
      </c>
      <c r="C1657" s="51"/>
      <c r="D1657" s="51"/>
      <c r="E1657" s="51"/>
      <c r="F1657" s="51">
        <v>0</v>
      </c>
      <c r="G1657" s="32">
        <v>0</v>
      </c>
      <c r="H1657" s="32">
        <v>0</v>
      </c>
      <c r="I1657" s="32">
        <v>0</v>
      </c>
      <c r="J1657" s="32">
        <v>0</v>
      </c>
      <c r="L1657" s="51">
        <v>0</v>
      </c>
      <c r="M1657">
        <v>0</v>
      </c>
      <c r="N1657" s="51"/>
      <c r="O1657" s="51"/>
    </row>
    <row r="1658" spans="1:15" x14ac:dyDescent="0.5">
      <c r="A1658" s="64" t="str">
        <f>IF(ISBLANK(Census!C1429),(""),(INT(YEARFRAC(Census!C1429,'Request Form'!$E$11,1))))</f>
        <v/>
      </c>
      <c r="B1658" s="34" t="str">
        <f ca="1">IF(ISBLANK(Census!C1429),(""),(INT(YEARFRAC(Census!C1429,TODAY(),1))))</f>
        <v/>
      </c>
      <c r="C1658" s="51"/>
      <c r="D1658" s="51"/>
      <c r="E1658" s="51"/>
      <c r="F1658" s="51">
        <v>0</v>
      </c>
      <c r="G1658" s="32">
        <v>0</v>
      </c>
      <c r="H1658" s="32">
        <v>0</v>
      </c>
      <c r="I1658" s="32">
        <v>0</v>
      </c>
      <c r="J1658" s="32">
        <v>0</v>
      </c>
      <c r="L1658" s="51">
        <v>0</v>
      </c>
      <c r="M1658">
        <v>0</v>
      </c>
      <c r="N1658" s="51"/>
      <c r="O1658" s="51"/>
    </row>
    <row r="1659" spans="1:15" x14ac:dyDescent="0.5">
      <c r="A1659" s="64" t="str">
        <f>IF(ISBLANK(Census!C1430),(""),(INT(YEARFRAC(Census!C1430,'Request Form'!$E$11,1))))</f>
        <v/>
      </c>
      <c r="B1659" s="34" t="str">
        <f ca="1">IF(ISBLANK(Census!C1430),(""),(INT(YEARFRAC(Census!C1430,TODAY(),1))))</f>
        <v/>
      </c>
      <c r="C1659" s="51"/>
      <c r="D1659" s="51"/>
      <c r="E1659" s="51"/>
      <c r="F1659" s="51">
        <v>0</v>
      </c>
      <c r="G1659" s="32">
        <v>0</v>
      </c>
      <c r="H1659" s="32">
        <v>0</v>
      </c>
      <c r="I1659" s="32">
        <v>0</v>
      </c>
      <c r="J1659" s="32">
        <v>0</v>
      </c>
      <c r="L1659" s="51">
        <v>0</v>
      </c>
      <c r="M1659">
        <v>0</v>
      </c>
      <c r="N1659" s="51"/>
      <c r="O1659" s="51"/>
    </row>
    <row r="1660" spans="1:15" x14ac:dyDescent="0.5">
      <c r="A1660" s="64" t="str">
        <f>IF(ISBLANK(Census!C1431),(""),(INT(YEARFRAC(Census!C1431,'Request Form'!$E$11,1))))</f>
        <v/>
      </c>
      <c r="B1660" s="34" t="str">
        <f ca="1">IF(ISBLANK(Census!C1431),(""),(INT(YEARFRAC(Census!C1431,TODAY(),1))))</f>
        <v/>
      </c>
      <c r="C1660" s="51"/>
      <c r="D1660" s="51"/>
      <c r="E1660" s="51"/>
      <c r="F1660" s="51">
        <v>0</v>
      </c>
      <c r="G1660" s="32">
        <v>0</v>
      </c>
      <c r="H1660" s="32">
        <v>0</v>
      </c>
      <c r="I1660" s="32">
        <v>0</v>
      </c>
      <c r="J1660" s="32">
        <v>0</v>
      </c>
      <c r="L1660" s="51">
        <v>0</v>
      </c>
      <c r="M1660">
        <v>0</v>
      </c>
      <c r="N1660" s="51"/>
      <c r="O1660" s="51"/>
    </row>
    <row r="1661" spans="1:15" x14ac:dyDescent="0.5">
      <c r="A1661" s="64" t="str">
        <f>IF(ISBLANK(Census!C1432),(""),(INT(YEARFRAC(Census!C1432,'Request Form'!$E$11,1))))</f>
        <v/>
      </c>
      <c r="B1661" s="34" t="str">
        <f ca="1">IF(ISBLANK(Census!C1432),(""),(INT(YEARFRAC(Census!C1432,TODAY(),1))))</f>
        <v/>
      </c>
      <c r="C1661" s="51"/>
      <c r="D1661" s="51"/>
      <c r="E1661" s="51"/>
      <c r="F1661" s="51">
        <v>0</v>
      </c>
      <c r="G1661" s="32">
        <v>0</v>
      </c>
      <c r="H1661" s="32">
        <v>0</v>
      </c>
      <c r="I1661" s="32">
        <v>0</v>
      </c>
      <c r="J1661" s="32">
        <v>0</v>
      </c>
      <c r="L1661" s="51">
        <v>0</v>
      </c>
      <c r="M1661">
        <v>0</v>
      </c>
      <c r="N1661" s="51"/>
      <c r="O1661" s="51"/>
    </row>
    <row r="1662" spans="1:15" x14ac:dyDescent="0.5">
      <c r="A1662" s="64" t="str">
        <f>IF(ISBLANK(Census!C1433),(""),(INT(YEARFRAC(Census!C1433,'Request Form'!$E$11,1))))</f>
        <v/>
      </c>
      <c r="B1662" s="34" t="str">
        <f ca="1">IF(ISBLANK(Census!C1433),(""),(INT(YEARFRAC(Census!C1433,TODAY(),1))))</f>
        <v/>
      </c>
      <c r="C1662" s="51"/>
      <c r="D1662" s="51"/>
      <c r="E1662" s="51"/>
      <c r="F1662" s="51">
        <v>0</v>
      </c>
      <c r="G1662" s="32">
        <v>0</v>
      </c>
      <c r="H1662" s="32">
        <v>0</v>
      </c>
      <c r="I1662" s="32">
        <v>0</v>
      </c>
      <c r="J1662" s="32">
        <v>0</v>
      </c>
      <c r="L1662" s="51">
        <v>0</v>
      </c>
      <c r="M1662">
        <v>0</v>
      </c>
      <c r="N1662" s="51"/>
      <c r="O1662" s="51"/>
    </row>
    <row r="1663" spans="1:15" x14ac:dyDescent="0.5">
      <c r="A1663" s="64" t="str">
        <f>IF(ISBLANK(Census!C1434),(""),(INT(YEARFRAC(Census!C1434,'Request Form'!$E$11,1))))</f>
        <v/>
      </c>
      <c r="B1663" s="34" t="str">
        <f ca="1">IF(ISBLANK(Census!C1434),(""),(INT(YEARFRAC(Census!C1434,TODAY(),1))))</f>
        <v/>
      </c>
      <c r="C1663" s="51"/>
      <c r="D1663" s="51"/>
      <c r="E1663" s="51"/>
      <c r="F1663" s="51">
        <v>0</v>
      </c>
      <c r="G1663" s="32">
        <v>0</v>
      </c>
      <c r="H1663" s="32">
        <v>0</v>
      </c>
      <c r="I1663" s="32">
        <v>0</v>
      </c>
      <c r="J1663" s="32">
        <v>0</v>
      </c>
      <c r="L1663" s="51">
        <v>0</v>
      </c>
      <c r="M1663">
        <v>0</v>
      </c>
      <c r="N1663" s="51"/>
      <c r="O1663" s="51"/>
    </row>
    <row r="1664" spans="1:15" x14ac:dyDescent="0.5">
      <c r="A1664" s="64" t="str">
        <f>IF(ISBLANK(Census!C1435),(""),(INT(YEARFRAC(Census!C1435,'Request Form'!$E$11,1))))</f>
        <v/>
      </c>
      <c r="B1664" s="34" t="str">
        <f ca="1">IF(ISBLANK(Census!C1435),(""),(INT(YEARFRAC(Census!C1435,TODAY(),1))))</f>
        <v/>
      </c>
      <c r="C1664" s="51"/>
      <c r="D1664" s="51"/>
      <c r="E1664" s="51"/>
      <c r="F1664" s="51">
        <v>0</v>
      </c>
      <c r="G1664" s="32">
        <v>0</v>
      </c>
      <c r="H1664" s="32">
        <v>0</v>
      </c>
      <c r="I1664" s="32">
        <v>0</v>
      </c>
      <c r="J1664" s="32">
        <v>0</v>
      </c>
      <c r="L1664" s="51">
        <v>0</v>
      </c>
      <c r="M1664">
        <v>0</v>
      </c>
      <c r="N1664" s="51"/>
      <c r="O1664" s="51"/>
    </row>
    <row r="1665" spans="1:15" x14ac:dyDescent="0.5">
      <c r="A1665" s="64" t="str">
        <f>IF(ISBLANK(Census!C1436),(""),(INT(YEARFRAC(Census!C1436,'Request Form'!$E$11,1))))</f>
        <v/>
      </c>
      <c r="B1665" s="34" t="str">
        <f ca="1">IF(ISBLANK(Census!C1436),(""),(INT(YEARFRAC(Census!C1436,TODAY(),1))))</f>
        <v/>
      </c>
      <c r="C1665" s="51"/>
      <c r="D1665" s="51"/>
      <c r="E1665" s="51"/>
      <c r="F1665" s="51">
        <v>0</v>
      </c>
      <c r="G1665" s="32">
        <v>0</v>
      </c>
      <c r="H1665" s="32">
        <v>0</v>
      </c>
      <c r="I1665" s="32">
        <v>0</v>
      </c>
      <c r="J1665" s="32">
        <v>0</v>
      </c>
      <c r="L1665" s="51">
        <v>0</v>
      </c>
      <c r="M1665">
        <v>0</v>
      </c>
      <c r="N1665" s="51"/>
      <c r="O1665" s="51"/>
    </row>
    <row r="1666" spans="1:15" x14ac:dyDescent="0.5">
      <c r="A1666" s="64" t="str">
        <f>IF(ISBLANK(Census!C1437),(""),(INT(YEARFRAC(Census!C1437,'Request Form'!$E$11,1))))</f>
        <v/>
      </c>
      <c r="B1666" s="34" t="str">
        <f ca="1">IF(ISBLANK(Census!C1437),(""),(INT(YEARFRAC(Census!C1437,TODAY(),1))))</f>
        <v/>
      </c>
      <c r="C1666" s="51"/>
      <c r="D1666" s="51"/>
      <c r="E1666" s="51"/>
      <c r="F1666" s="51">
        <v>0</v>
      </c>
      <c r="G1666" s="32">
        <v>0</v>
      </c>
      <c r="H1666" s="32">
        <v>0</v>
      </c>
      <c r="I1666" s="32">
        <v>0</v>
      </c>
      <c r="J1666" s="32">
        <v>0</v>
      </c>
      <c r="L1666" s="51">
        <v>0</v>
      </c>
      <c r="M1666">
        <v>0</v>
      </c>
      <c r="N1666" s="51"/>
      <c r="O1666" s="51"/>
    </row>
    <row r="1667" spans="1:15" x14ac:dyDescent="0.5">
      <c r="A1667" s="64" t="str">
        <f>IF(ISBLANK(Census!C1438),(""),(INT(YEARFRAC(Census!C1438,'Request Form'!$E$11,1))))</f>
        <v/>
      </c>
      <c r="B1667" s="34" t="str">
        <f ca="1">IF(ISBLANK(Census!C1438),(""),(INT(YEARFRAC(Census!C1438,TODAY(),1))))</f>
        <v/>
      </c>
      <c r="C1667" s="51"/>
      <c r="D1667" s="51"/>
      <c r="E1667" s="51"/>
      <c r="F1667" s="51">
        <v>0</v>
      </c>
      <c r="G1667" s="32">
        <v>0</v>
      </c>
      <c r="H1667" s="32">
        <v>0</v>
      </c>
      <c r="I1667" s="32">
        <v>0</v>
      </c>
      <c r="J1667" s="32">
        <v>0</v>
      </c>
      <c r="L1667" s="51">
        <v>0</v>
      </c>
      <c r="M1667">
        <v>0</v>
      </c>
      <c r="N1667" s="51"/>
      <c r="O1667" s="51"/>
    </row>
    <row r="1668" spans="1:15" x14ac:dyDescent="0.5">
      <c r="A1668" s="64" t="str">
        <f>IF(ISBLANK(Census!C1439),(""),(INT(YEARFRAC(Census!C1439,'Request Form'!$E$11,1))))</f>
        <v/>
      </c>
      <c r="B1668" s="34" t="str">
        <f ca="1">IF(ISBLANK(Census!C1439),(""),(INT(YEARFRAC(Census!C1439,TODAY(),1))))</f>
        <v/>
      </c>
      <c r="C1668" s="51"/>
      <c r="D1668" s="51"/>
      <c r="E1668" s="51"/>
      <c r="F1668" s="51">
        <v>0</v>
      </c>
      <c r="G1668" s="32">
        <v>0</v>
      </c>
      <c r="H1668" s="32">
        <v>0</v>
      </c>
      <c r="I1668" s="32">
        <v>0</v>
      </c>
      <c r="J1668" s="32">
        <v>0</v>
      </c>
      <c r="L1668" s="51">
        <v>0</v>
      </c>
      <c r="M1668">
        <v>0</v>
      </c>
      <c r="N1668" s="51"/>
      <c r="O1668" s="51"/>
    </row>
    <row r="1669" spans="1:15" x14ac:dyDescent="0.5">
      <c r="A1669" s="64" t="str">
        <f>IF(ISBLANK(Census!C1440),(""),(INT(YEARFRAC(Census!C1440,'Request Form'!$E$11,1))))</f>
        <v/>
      </c>
      <c r="B1669" s="34" t="str">
        <f ca="1">IF(ISBLANK(Census!C1440),(""),(INT(YEARFRAC(Census!C1440,TODAY(),1))))</f>
        <v/>
      </c>
      <c r="C1669" s="51"/>
      <c r="D1669" s="51"/>
      <c r="E1669" s="51"/>
      <c r="F1669" s="51">
        <v>0</v>
      </c>
      <c r="G1669" s="32">
        <v>0</v>
      </c>
      <c r="H1669" s="32">
        <v>0</v>
      </c>
      <c r="I1669" s="32">
        <v>0</v>
      </c>
      <c r="J1669" s="32">
        <v>0</v>
      </c>
      <c r="L1669" s="51">
        <v>0</v>
      </c>
      <c r="M1669">
        <v>0</v>
      </c>
      <c r="N1669" s="51"/>
      <c r="O1669" s="51"/>
    </row>
    <row r="1670" spans="1:15" x14ac:dyDescent="0.5">
      <c r="A1670" s="64" t="str">
        <f>IF(ISBLANK(Census!C1441),(""),(INT(YEARFRAC(Census!C1441,'Request Form'!$E$11,1))))</f>
        <v/>
      </c>
      <c r="B1670" s="34" t="str">
        <f ca="1">IF(ISBLANK(Census!C1441),(""),(INT(YEARFRAC(Census!C1441,TODAY(),1))))</f>
        <v/>
      </c>
      <c r="C1670" s="51"/>
      <c r="D1670" s="51"/>
      <c r="E1670" s="51"/>
      <c r="F1670" s="51">
        <v>0</v>
      </c>
      <c r="G1670" s="32">
        <v>0</v>
      </c>
      <c r="H1670" s="32">
        <v>0</v>
      </c>
      <c r="I1670" s="32">
        <v>0</v>
      </c>
      <c r="J1670" s="32">
        <v>0</v>
      </c>
      <c r="L1670" s="51">
        <v>0</v>
      </c>
      <c r="M1670">
        <v>0</v>
      </c>
      <c r="N1670" s="51"/>
      <c r="O1670" s="51"/>
    </row>
    <row r="1671" spans="1:15" x14ac:dyDescent="0.5">
      <c r="A1671" s="64" t="str">
        <f>IF(ISBLANK(Census!C1442),(""),(INT(YEARFRAC(Census!C1442,'Request Form'!$E$11,1))))</f>
        <v/>
      </c>
      <c r="B1671" s="34" t="str">
        <f ca="1">IF(ISBLANK(Census!C1442),(""),(INT(YEARFRAC(Census!C1442,TODAY(),1))))</f>
        <v/>
      </c>
      <c r="C1671" s="51"/>
      <c r="D1671" s="51"/>
      <c r="E1671" s="51"/>
      <c r="F1671" s="51">
        <v>0</v>
      </c>
      <c r="G1671" s="32">
        <v>0</v>
      </c>
      <c r="H1671" s="32">
        <v>0</v>
      </c>
      <c r="I1671" s="32">
        <v>0</v>
      </c>
      <c r="J1671" s="32">
        <v>0</v>
      </c>
      <c r="L1671" s="51">
        <v>0</v>
      </c>
      <c r="M1671">
        <v>0</v>
      </c>
      <c r="N1671" s="51"/>
      <c r="O1671" s="51"/>
    </row>
    <row r="1672" spans="1:15" x14ac:dyDescent="0.5">
      <c r="A1672" s="64" t="str">
        <f>IF(ISBLANK(Census!C1443),(""),(INT(YEARFRAC(Census!C1443,'Request Form'!$E$11,1))))</f>
        <v/>
      </c>
      <c r="B1672" s="34" t="str">
        <f ca="1">IF(ISBLANK(Census!C1443),(""),(INT(YEARFRAC(Census!C1443,TODAY(),1))))</f>
        <v/>
      </c>
      <c r="C1672" s="51"/>
      <c r="D1672" s="51"/>
      <c r="E1672" s="51"/>
      <c r="F1672" s="51">
        <v>0</v>
      </c>
      <c r="G1672" s="32">
        <v>0</v>
      </c>
      <c r="H1672" s="32">
        <v>0</v>
      </c>
      <c r="I1672" s="32">
        <v>0</v>
      </c>
      <c r="J1672" s="32">
        <v>0</v>
      </c>
      <c r="L1672" s="51">
        <v>0</v>
      </c>
      <c r="M1672">
        <v>0</v>
      </c>
      <c r="N1672" s="51"/>
      <c r="O1672" s="51"/>
    </row>
    <row r="1673" spans="1:15" x14ac:dyDescent="0.5">
      <c r="A1673" s="64" t="str">
        <f>IF(ISBLANK(Census!C1444),(""),(INT(YEARFRAC(Census!C1444,'Request Form'!$E$11,1))))</f>
        <v/>
      </c>
      <c r="B1673" s="34" t="str">
        <f ca="1">IF(ISBLANK(Census!C1444),(""),(INT(YEARFRAC(Census!C1444,TODAY(),1))))</f>
        <v/>
      </c>
      <c r="C1673" s="51"/>
      <c r="D1673" s="51"/>
      <c r="E1673" s="51"/>
      <c r="F1673" s="51">
        <v>0</v>
      </c>
      <c r="G1673" s="32">
        <v>0</v>
      </c>
      <c r="H1673" s="32">
        <v>0</v>
      </c>
      <c r="I1673" s="32">
        <v>0</v>
      </c>
      <c r="J1673" s="32">
        <v>0</v>
      </c>
      <c r="L1673" s="51">
        <v>0</v>
      </c>
      <c r="M1673">
        <v>0</v>
      </c>
      <c r="N1673" s="51"/>
      <c r="O1673" s="51"/>
    </row>
    <row r="1674" spans="1:15" x14ac:dyDescent="0.5">
      <c r="A1674" s="64" t="str">
        <f>IF(ISBLANK(Census!C1445),(""),(INT(YEARFRAC(Census!C1445,'Request Form'!$E$11,1))))</f>
        <v/>
      </c>
      <c r="B1674" s="34" t="str">
        <f ca="1">IF(ISBLANK(Census!C1445),(""),(INT(YEARFRAC(Census!C1445,TODAY(),1))))</f>
        <v/>
      </c>
      <c r="C1674" s="51"/>
      <c r="D1674" s="51"/>
      <c r="E1674" s="51"/>
      <c r="F1674" s="51">
        <v>0</v>
      </c>
      <c r="G1674" s="32">
        <v>0</v>
      </c>
      <c r="H1674" s="32">
        <v>0</v>
      </c>
      <c r="I1674" s="32">
        <v>0</v>
      </c>
      <c r="J1674" s="32">
        <v>0</v>
      </c>
      <c r="L1674" s="51">
        <v>0</v>
      </c>
      <c r="M1674">
        <v>0</v>
      </c>
      <c r="N1674" s="51"/>
      <c r="O1674" s="51"/>
    </row>
    <row r="1675" spans="1:15" x14ac:dyDescent="0.5">
      <c r="A1675" s="64" t="str">
        <f>IF(ISBLANK(Census!C1446),(""),(INT(YEARFRAC(Census!C1446,'Request Form'!$E$11,1))))</f>
        <v/>
      </c>
      <c r="B1675" s="34" t="str">
        <f ca="1">IF(ISBLANK(Census!C1446),(""),(INT(YEARFRAC(Census!C1446,TODAY(),1))))</f>
        <v/>
      </c>
      <c r="C1675" s="51"/>
      <c r="D1675" s="51"/>
      <c r="E1675" s="51"/>
      <c r="F1675" s="51">
        <v>0</v>
      </c>
      <c r="G1675" s="32">
        <v>0</v>
      </c>
      <c r="H1675" s="32">
        <v>0</v>
      </c>
      <c r="I1675" s="32">
        <v>0</v>
      </c>
      <c r="J1675" s="32">
        <v>0</v>
      </c>
      <c r="L1675" s="51">
        <v>0</v>
      </c>
      <c r="M1675">
        <v>0</v>
      </c>
      <c r="N1675" s="51"/>
      <c r="O1675" s="51"/>
    </row>
    <row r="1676" spans="1:15" x14ac:dyDescent="0.5">
      <c r="A1676" s="64" t="str">
        <f>IF(ISBLANK(Census!C1447),(""),(INT(YEARFRAC(Census!C1447,'Request Form'!$E$11,1))))</f>
        <v/>
      </c>
      <c r="B1676" s="34" t="str">
        <f ca="1">IF(ISBLANK(Census!C1447),(""),(INT(YEARFRAC(Census!C1447,TODAY(),1))))</f>
        <v/>
      </c>
      <c r="C1676" s="51"/>
      <c r="D1676" s="51"/>
      <c r="E1676" s="51"/>
      <c r="F1676" s="51">
        <v>0</v>
      </c>
      <c r="G1676" s="32">
        <v>0</v>
      </c>
      <c r="H1676" s="32">
        <v>0</v>
      </c>
      <c r="I1676" s="32">
        <v>0</v>
      </c>
      <c r="J1676" s="32">
        <v>0</v>
      </c>
      <c r="L1676" s="51">
        <v>0</v>
      </c>
      <c r="M1676">
        <v>0</v>
      </c>
      <c r="N1676" s="51"/>
      <c r="O1676" s="51"/>
    </row>
    <row r="1677" spans="1:15" x14ac:dyDescent="0.5">
      <c r="A1677" s="64" t="str">
        <f>IF(ISBLANK(Census!C1448),(""),(INT(YEARFRAC(Census!C1448,'Request Form'!$E$11,1))))</f>
        <v/>
      </c>
      <c r="B1677" s="34" t="str">
        <f ca="1">IF(ISBLANK(Census!C1448),(""),(INT(YEARFRAC(Census!C1448,TODAY(),1))))</f>
        <v/>
      </c>
      <c r="C1677" s="51"/>
      <c r="D1677" s="51"/>
      <c r="E1677" s="51"/>
      <c r="F1677" s="51">
        <v>0</v>
      </c>
      <c r="G1677" s="32">
        <v>0</v>
      </c>
      <c r="H1677" s="32">
        <v>0</v>
      </c>
      <c r="I1677" s="32">
        <v>0</v>
      </c>
      <c r="J1677" s="32">
        <v>0</v>
      </c>
      <c r="L1677" s="51">
        <v>0</v>
      </c>
      <c r="M1677">
        <v>0</v>
      </c>
      <c r="N1677" s="51"/>
      <c r="O1677" s="51"/>
    </row>
    <row r="1678" spans="1:15" x14ac:dyDescent="0.5">
      <c r="A1678" s="64" t="str">
        <f>IF(ISBLANK(Census!C1449),(""),(INT(YEARFRAC(Census!C1449,'Request Form'!$E$11,1))))</f>
        <v/>
      </c>
      <c r="B1678" s="34" t="str">
        <f ca="1">IF(ISBLANK(Census!C1449),(""),(INT(YEARFRAC(Census!C1449,TODAY(),1))))</f>
        <v/>
      </c>
      <c r="C1678" s="51"/>
      <c r="D1678" s="51"/>
      <c r="E1678" s="51"/>
      <c r="F1678" s="51">
        <v>0</v>
      </c>
      <c r="G1678" s="32">
        <v>0</v>
      </c>
      <c r="H1678" s="32">
        <v>0</v>
      </c>
      <c r="I1678" s="32">
        <v>0</v>
      </c>
      <c r="J1678" s="32">
        <v>0</v>
      </c>
      <c r="L1678" s="51">
        <v>0</v>
      </c>
      <c r="M1678">
        <v>0</v>
      </c>
      <c r="N1678" s="51"/>
      <c r="O1678" s="51"/>
    </row>
    <row r="1679" spans="1:15" x14ac:dyDescent="0.5">
      <c r="A1679" s="64" t="str">
        <f>IF(ISBLANK(Census!C1450),(""),(INT(YEARFRAC(Census!C1450,'Request Form'!$E$11,1))))</f>
        <v/>
      </c>
      <c r="B1679" s="34" t="str">
        <f ca="1">IF(ISBLANK(Census!C1450),(""),(INT(YEARFRAC(Census!C1450,TODAY(),1))))</f>
        <v/>
      </c>
      <c r="C1679" s="51"/>
      <c r="D1679" s="51"/>
      <c r="E1679" s="51"/>
      <c r="F1679" s="51">
        <v>0</v>
      </c>
      <c r="G1679" s="32">
        <v>0</v>
      </c>
      <c r="H1679" s="32">
        <v>0</v>
      </c>
      <c r="I1679" s="32">
        <v>0</v>
      </c>
      <c r="J1679" s="32">
        <v>0</v>
      </c>
      <c r="L1679" s="51">
        <v>0</v>
      </c>
      <c r="M1679">
        <v>0</v>
      </c>
      <c r="N1679" s="51"/>
      <c r="O1679" s="51"/>
    </row>
    <row r="1680" spans="1:15" x14ac:dyDescent="0.5">
      <c r="A1680" s="64" t="str">
        <f>IF(ISBLANK(Census!C1451),(""),(INT(YEARFRAC(Census!C1451,'Request Form'!$E$11,1))))</f>
        <v/>
      </c>
      <c r="B1680" s="34" t="str">
        <f ca="1">IF(ISBLANK(Census!C1451),(""),(INT(YEARFRAC(Census!C1451,TODAY(),1))))</f>
        <v/>
      </c>
      <c r="C1680" s="51"/>
      <c r="D1680" s="51"/>
      <c r="E1680" s="51"/>
      <c r="F1680" s="51">
        <v>0</v>
      </c>
      <c r="G1680" s="32">
        <v>0</v>
      </c>
      <c r="H1680" s="32">
        <v>0</v>
      </c>
      <c r="I1680" s="32">
        <v>0</v>
      </c>
      <c r="J1680" s="32">
        <v>0</v>
      </c>
      <c r="L1680" s="51">
        <v>0</v>
      </c>
      <c r="M1680">
        <v>0</v>
      </c>
      <c r="N1680" s="51"/>
      <c r="O1680" s="51"/>
    </row>
    <row r="1681" spans="1:15" x14ac:dyDescent="0.5">
      <c r="A1681" s="64" t="str">
        <f>IF(ISBLANK(Census!C1452),(""),(INT(YEARFRAC(Census!C1452,'Request Form'!$E$11,1))))</f>
        <v/>
      </c>
      <c r="B1681" s="34" t="str">
        <f ca="1">IF(ISBLANK(Census!C1452),(""),(INT(YEARFRAC(Census!C1452,TODAY(),1))))</f>
        <v/>
      </c>
      <c r="C1681" s="51"/>
      <c r="D1681" s="51"/>
      <c r="E1681" s="51"/>
      <c r="F1681" s="51">
        <v>0</v>
      </c>
      <c r="G1681" s="32">
        <v>0</v>
      </c>
      <c r="H1681" s="32">
        <v>0</v>
      </c>
      <c r="I1681" s="32">
        <v>0</v>
      </c>
      <c r="J1681" s="32">
        <v>0</v>
      </c>
      <c r="L1681" s="51">
        <v>0</v>
      </c>
      <c r="M1681">
        <v>0</v>
      </c>
      <c r="N1681" s="51"/>
      <c r="O1681" s="51"/>
    </row>
    <row r="1682" spans="1:15" x14ac:dyDescent="0.5">
      <c r="A1682" s="64" t="str">
        <f>IF(ISBLANK(Census!C1453),(""),(INT(YEARFRAC(Census!C1453,'Request Form'!$E$11,1))))</f>
        <v/>
      </c>
      <c r="B1682" s="34" t="str">
        <f ca="1">IF(ISBLANK(Census!C1453),(""),(INT(YEARFRAC(Census!C1453,TODAY(),1))))</f>
        <v/>
      </c>
      <c r="C1682" s="51"/>
      <c r="D1682" s="51"/>
      <c r="E1682" s="51"/>
      <c r="F1682" s="51">
        <v>0</v>
      </c>
      <c r="G1682" s="32">
        <v>0</v>
      </c>
      <c r="H1682" s="32">
        <v>0</v>
      </c>
      <c r="I1682" s="32">
        <v>0</v>
      </c>
      <c r="J1682" s="32">
        <v>0</v>
      </c>
      <c r="L1682" s="51">
        <v>0</v>
      </c>
      <c r="M1682">
        <v>0</v>
      </c>
      <c r="N1682" s="51"/>
      <c r="O1682" s="51"/>
    </row>
    <row r="1683" spans="1:15" x14ac:dyDescent="0.5">
      <c r="A1683" s="64" t="str">
        <f>IF(ISBLANK(Census!C1454),(""),(INT(YEARFRAC(Census!C1454,'Request Form'!$E$11,1))))</f>
        <v/>
      </c>
      <c r="B1683" s="34" t="str">
        <f ca="1">IF(ISBLANK(Census!C1454),(""),(INT(YEARFRAC(Census!C1454,TODAY(),1))))</f>
        <v/>
      </c>
      <c r="C1683" s="51"/>
      <c r="D1683" s="51"/>
      <c r="E1683" s="51"/>
      <c r="F1683" s="51">
        <v>0</v>
      </c>
      <c r="G1683" s="32">
        <v>0</v>
      </c>
      <c r="H1683" s="32">
        <v>0</v>
      </c>
      <c r="I1683" s="32">
        <v>0</v>
      </c>
      <c r="J1683" s="32">
        <v>0</v>
      </c>
      <c r="L1683" s="51">
        <v>0</v>
      </c>
      <c r="M1683">
        <v>0</v>
      </c>
      <c r="N1683" s="51"/>
      <c r="O1683" s="51"/>
    </row>
    <row r="1684" spans="1:15" x14ac:dyDescent="0.5">
      <c r="A1684" s="64" t="str">
        <f>IF(ISBLANK(Census!C1455),(""),(INT(YEARFRAC(Census!C1455,'Request Form'!$E$11,1))))</f>
        <v/>
      </c>
      <c r="B1684" s="34" t="str">
        <f ca="1">IF(ISBLANK(Census!C1455),(""),(INT(YEARFRAC(Census!C1455,TODAY(),1))))</f>
        <v/>
      </c>
      <c r="C1684" s="51"/>
      <c r="D1684" s="51"/>
      <c r="E1684" s="51"/>
      <c r="F1684" s="51">
        <v>0</v>
      </c>
      <c r="G1684" s="32">
        <v>0</v>
      </c>
      <c r="H1684" s="32">
        <v>0</v>
      </c>
      <c r="I1684" s="32">
        <v>0</v>
      </c>
      <c r="J1684" s="32">
        <v>0</v>
      </c>
      <c r="L1684" s="51">
        <v>0</v>
      </c>
      <c r="M1684">
        <v>0</v>
      </c>
      <c r="N1684" s="51"/>
      <c r="O1684" s="51"/>
    </row>
    <row r="1685" spans="1:15" x14ac:dyDescent="0.5">
      <c r="A1685" s="64" t="str">
        <f>IF(ISBLANK(Census!C1456),(""),(INT(YEARFRAC(Census!C1456,'Request Form'!$E$11,1))))</f>
        <v/>
      </c>
      <c r="B1685" s="34" t="str">
        <f ca="1">IF(ISBLANK(Census!C1456),(""),(INT(YEARFRAC(Census!C1456,TODAY(),1))))</f>
        <v/>
      </c>
      <c r="C1685" s="51"/>
      <c r="D1685" s="51"/>
      <c r="E1685" s="51"/>
      <c r="F1685" s="51">
        <v>0</v>
      </c>
      <c r="G1685" s="32">
        <v>0</v>
      </c>
      <c r="H1685" s="32">
        <v>0</v>
      </c>
      <c r="I1685" s="32">
        <v>0</v>
      </c>
      <c r="J1685" s="32">
        <v>0</v>
      </c>
      <c r="L1685" s="51">
        <v>0</v>
      </c>
      <c r="M1685">
        <v>0</v>
      </c>
      <c r="N1685" s="51"/>
      <c r="O1685" s="51"/>
    </row>
    <row r="1686" spans="1:15" x14ac:dyDescent="0.5">
      <c r="A1686" s="64" t="str">
        <f>IF(ISBLANK(Census!C1457),(""),(INT(YEARFRAC(Census!C1457,'Request Form'!$E$11,1))))</f>
        <v/>
      </c>
      <c r="B1686" s="34" t="str">
        <f ca="1">IF(ISBLANK(Census!C1457),(""),(INT(YEARFRAC(Census!C1457,TODAY(),1))))</f>
        <v/>
      </c>
      <c r="C1686" s="51"/>
      <c r="D1686" s="51"/>
      <c r="E1686" s="51"/>
      <c r="F1686" s="51">
        <v>0</v>
      </c>
      <c r="G1686" s="32">
        <v>0</v>
      </c>
      <c r="H1686" s="32">
        <v>0</v>
      </c>
      <c r="I1686" s="32">
        <v>0</v>
      </c>
      <c r="J1686" s="32">
        <v>0</v>
      </c>
      <c r="L1686" s="51">
        <v>0</v>
      </c>
      <c r="M1686">
        <v>0</v>
      </c>
      <c r="N1686" s="51"/>
      <c r="O1686" s="51"/>
    </row>
    <row r="1687" spans="1:15" x14ac:dyDescent="0.5">
      <c r="A1687" s="64" t="str">
        <f>IF(ISBLANK(Census!C1458),(""),(INT(YEARFRAC(Census!C1458,'Request Form'!$E$11,1))))</f>
        <v/>
      </c>
      <c r="B1687" s="34" t="str">
        <f ca="1">IF(ISBLANK(Census!C1458),(""),(INT(YEARFRAC(Census!C1458,TODAY(),1))))</f>
        <v/>
      </c>
      <c r="C1687" s="51"/>
      <c r="D1687" s="51"/>
      <c r="E1687" s="51"/>
      <c r="F1687" s="51">
        <v>0</v>
      </c>
      <c r="G1687" s="32">
        <v>0</v>
      </c>
      <c r="H1687" s="32">
        <v>0</v>
      </c>
      <c r="I1687" s="32">
        <v>0</v>
      </c>
      <c r="J1687" s="32">
        <v>0</v>
      </c>
      <c r="L1687" s="51">
        <v>0</v>
      </c>
      <c r="M1687">
        <v>0</v>
      </c>
      <c r="N1687" s="51"/>
      <c r="O1687" s="51"/>
    </row>
    <row r="1688" spans="1:15" x14ac:dyDescent="0.5">
      <c r="A1688" s="64" t="str">
        <f>IF(ISBLANK(Census!C1459),(""),(INT(YEARFRAC(Census!C1459,'Request Form'!$E$11,1))))</f>
        <v/>
      </c>
      <c r="B1688" s="34" t="str">
        <f ca="1">IF(ISBLANK(Census!C1459),(""),(INT(YEARFRAC(Census!C1459,TODAY(),1))))</f>
        <v/>
      </c>
      <c r="C1688" s="51"/>
      <c r="D1688" s="51"/>
      <c r="E1688" s="51"/>
      <c r="F1688" s="51">
        <v>0</v>
      </c>
      <c r="G1688" s="32">
        <v>0</v>
      </c>
      <c r="H1688" s="32">
        <v>0</v>
      </c>
      <c r="I1688" s="32">
        <v>0</v>
      </c>
      <c r="J1688" s="32">
        <v>0</v>
      </c>
      <c r="L1688" s="51">
        <v>0</v>
      </c>
      <c r="M1688">
        <v>0</v>
      </c>
      <c r="N1688" s="51"/>
      <c r="O1688" s="51"/>
    </row>
    <row r="1689" spans="1:15" x14ac:dyDescent="0.5">
      <c r="A1689" s="64" t="str">
        <f>IF(ISBLANK(Census!C1460),(""),(INT(YEARFRAC(Census!C1460,'Request Form'!$E$11,1))))</f>
        <v/>
      </c>
      <c r="B1689" s="34" t="str">
        <f ca="1">IF(ISBLANK(Census!C1460),(""),(INT(YEARFRAC(Census!C1460,TODAY(),1))))</f>
        <v/>
      </c>
      <c r="C1689" s="51"/>
      <c r="D1689" s="51"/>
      <c r="E1689" s="51"/>
      <c r="F1689" s="51">
        <v>0</v>
      </c>
      <c r="G1689" s="32">
        <v>0</v>
      </c>
      <c r="H1689" s="32">
        <v>0</v>
      </c>
      <c r="I1689" s="32">
        <v>0</v>
      </c>
      <c r="J1689" s="32">
        <v>0</v>
      </c>
      <c r="L1689" s="51">
        <v>0</v>
      </c>
      <c r="M1689">
        <v>0</v>
      </c>
      <c r="N1689" s="51"/>
      <c r="O1689" s="51"/>
    </row>
    <row r="1690" spans="1:15" x14ac:dyDescent="0.5">
      <c r="A1690" s="64" t="str">
        <f>IF(ISBLANK(Census!C1461),(""),(INT(YEARFRAC(Census!C1461,'Request Form'!$E$11,1))))</f>
        <v/>
      </c>
      <c r="B1690" s="34" t="str">
        <f ca="1">IF(ISBLANK(Census!C1461),(""),(INT(YEARFRAC(Census!C1461,TODAY(),1))))</f>
        <v/>
      </c>
      <c r="C1690" s="51"/>
      <c r="D1690" s="51"/>
      <c r="E1690" s="51"/>
      <c r="F1690" s="51">
        <v>0</v>
      </c>
      <c r="G1690" s="32">
        <v>0</v>
      </c>
      <c r="H1690" s="32">
        <v>0</v>
      </c>
      <c r="I1690" s="32">
        <v>0</v>
      </c>
      <c r="J1690" s="32">
        <v>0</v>
      </c>
      <c r="L1690" s="51">
        <v>0</v>
      </c>
      <c r="M1690">
        <v>0</v>
      </c>
      <c r="N1690" s="51"/>
      <c r="O1690" s="51"/>
    </row>
    <row r="1691" spans="1:15" x14ac:dyDescent="0.5">
      <c r="A1691" s="64" t="str">
        <f>IF(ISBLANK(Census!C1462),(""),(INT(YEARFRAC(Census!C1462,'Request Form'!$E$11,1))))</f>
        <v/>
      </c>
      <c r="B1691" s="34" t="str">
        <f ca="1">IF(ISBLANK(Census!C1462),(""),(INT(YEARFRAC(Census!C1462,TODAY(),1))))</f>
        <v/>
      </c>
      <c r="C1691" s="51"/>
      <c r="D1691" s="51"/>
      <c r="E1691" s="51"/>
      <c r="F1691" s="51">
        <v>0</v>
      </c>
      <c r="G1691" s="32">
        <v>0</v>
      </c>
      <c r="H1691" s="32">
        <v>0</v>
      </c>
      <c r="I1691" s="32">
        <v>0</v>
      </c>
      <c r="J1691" s="32">
        <v>0</v>
      </c>
      <c r="L1691" s="51">
        <v>0</v>
      </c>
      <c r="M1691">
        <v>0</v>
      </c>
      <c r="N1691" s="51"/>
      <c r="O1691" s="51"/>
    </row>
    <row r="1692" spans="1:15" x14ac:dyDescent="0.5">
      <c r="A1692" s="64" t="str">
        <f>IF(ISBLANK(Census!C1463),(""),(INT(YEARFRAC(Census!C1463,'Request Form'!$E$11,1))))</f>
        <v/>
      </c>
      <c r="B1692" s="34" t="str">
        <f ca="1">IF(ISBLANK(Census!C1463),(""),(INT(YEARFRAC(Census!C1463,TODAY(),1))))</f>
        <v/>
      </c>
      <c r="C1692" s="51"/>
      <c r="D1692" s="51"/>
      <c r="E1692" s="51"/>
      <c r="F1692" s="51">
        <v>0</v>
      </c>
      <c r="G1692" s="32">
        <v>0</v>
      </c>
      <c r="H1692" s="32">
        <v>0</v>
      </c>
      <c r="I1692" s="32">
        <v>0</v>
      </c>
      <c r="J1692" s="32">
        <v>0</v>
      </c>
      <c r="L1692" s="51">
        <v>0</v>
      </c>
      <c r="M1692">
        <v>0</v>
      </c>
      <c r="N1692" s="51"/>
      <c r="O1692" s="51"/>
    </row>
    <row r="1693" spans="1:15" x14ac:dyDescent="0.5">
      <c r="A1693" s="64" t="str">
        <f>IF(ISBLANK(Census!C1464),(""),(INT(YEARFRAC(Census!C1464,'Request Form'!$E$11,1))))</f>
        <v/>
      </c>
      <c r="B1693" s="34" t="str">
        <f ca="1">IF(ISBLANK(Census!C1464),(""),(INT(YEARFRAC(Census!C1464,TODAY(),1))))</f>
        <v/>
      </c>
      <c r="C1693" s="51"/>
      <c r="D1693" s="51"/>
      <c r="E1693" s="51"/>
      <c r="F1693" s="51">
        <v>0</v>
      </c>
      <c r="G1693" s="32">
        <v>0</v>
      </c>
      <c r="H1693" s="32">
        <v>0</v>
      </c>
      <c r="I1693" s="32">
        <v>0</v>
      </c>
      <c r="J1693" s="32">
        <v>0</v>
      </c>
      <c r="L1693" s="51">
        <v>0</v>
      </c>
      <c r="M1693">
        <v>0</v>
      </c>
      <c r="N1693" s="51"/>
      <c r="O1693" s="51"/>
    </row>
    <row r="1694" spans="1:15" x14ac:dyDescent="0.5">
      <c r="A1694" s="64" t="str">
        <f>IF(ISBLANK(Census!C1465),(""),(INT(YEARFRAC(Census!C1465,'Request Form'!$E$11,1))))</f>
        <v/>
      </c>
      <c r="B1694" s="34" t="str">
        <f ca="1">IF(ISBLANK(Census!C1465),(""),(INT(YEARFRAC(Census!C1465,TODAY(),1))))</f>
        <v/>
      </c>
      <c r="C1694" s="51"/>
      <c r="D1694" s="51"/>
      <c r="E1694" s="51"/>
      <c r="F1694" s="51">
        <v>0</v>
      </c>
      <c r="G1694" s="32">
        <v>0</v>
      </c>
      <c r="H1694" s="32">
        <v>0</v>
      </c>
      <c r="I1694" s="32">
        <v>0</v>
      </c>
      <c r="J1694" s="32">
        <v>0</v>
      </c>
      <c r="L1694" s="51">
        <v>0</v>
      </c>
      <c r="M1694">
        <v>0</v>
      </c>
      <c r="N1694" s="51"/>
      <c r="O1694" s="51"/>
    </row>
    <row r="1695" spans="1:15" x14ac:dyDescent="0.5">
      <c r="A1695" s="64" t="str">
        <f>IF(ISBLANK(Census!C1466),(""),(INT(YEARFRAC(Census!C1466,'Request Form'!$E$11,1))))</f>
        <v/>
      </c>
      <c r="B1695" s="34" t="str">
        <f ca="1">IF(ISBLANK(Census!C1466),(""),(INT(YEARFRAC(Census!C1466,TODAY(),1))))</f>
        <v/>
      </c>
      <c r="C1695" s="51"/>
      <c r="D1695" s="51"/>
      <c r="E1695" s="51"/>
      <c r="F1695" s="51">
        <v>0</v>
      </c>
      <c r="G1695" s="32">
        <v>0</v>
      </c>
      <c r="H1695" s="32">
        <v>0</v>
      </c>
      <c r="I1695" s="32">
        <v>0</v>
      </c>
      <c r="J1695" s="32">
        <v>0</v>
      </c>
      <c r="L1695" s="51">
        <v>0</v>
      </c>
      <c r="M1695">
        <v>0</v>
      </c>
      <c r="N1695" s="51"/>
      <c r="O1695" s="51"/>
    </row>
    <row r="1696" spans="1:15" x14ac:dyDescent="0.5">
      <c r="A1696" s="64" t="str">
        <f>IF(ISBLANK(Census!C1467),(""),(INT(YEARFRAC(Census!C1467,'Request Form'!$E$11,1))))</f>
        <v/>
      </c>
      <c r="B1696" s="34" t="str">
        <f ca="1">IF(ISBLANK(Census!C1467),(""),(INT(YEARFRAC(Census!C1467,TODAY(),1))))</f>
        <v/>
      </c>
      <c r="C1696" s="51"/>
      <c r="D1696" s="51"/>
      <c r="E1696" s="51"/>
      <c r="F1696" s="51">
        <v>0</v>
      </c>
      <c r="G1696" s="32">
        <v>0</v>
      </c>
      <c r="H1696" s="32">
        <v>0</v>
      </c>
      <c r="I1696" s="32">
        <v>0</v>
      </c>
      <c r="J1696" s="32">
        <v>0</v>
      </c>
      <c r="L1696" s="51">
        <v>0</v>
      </c>
      <c r="M1696">
        <v>0</v>
      </c>
      <c r="N1696" s="51"/>
      <c r="O1696" s="51"/>
    </row>
    <row r="1697" spans="1:15" x14ac:dyDescent="0.5">
      <c r="A1697" s="64" t="str">
        <f>IF(ISBLANK(Census!C1468),(""),(INT(YEARFRAC(Census!C1468,'Request Form'!$E$11,1))))</f>
        <v/>
      </c>
      <c r="B1697" s="34" t="str">
        <f ca="1">IF(ISBLANK(Census!C1468),(""),(INT(YEARFRAC(Census!C1468,TODAY(),1))))</f>
        <v/>
      </c>
      <c r="C1697" s="51"/>
      <c r="D1697" s="51"/>
      <c r="E1697" s="51"/>
      <c r="F1697" s="51">
        <v>0</v>
      </c>
      <c r="G1697" s="32">
        <v>0</v>
      </c>
      <c r="H1697" s="32">
        <v>0</v>
      </c>
      <c r="I1697" s="32">
        <v>0</v>
      </c>
      <c r="J1697" s="32">
        <v>0</v>
      </c>
      <c r="L1697" s="51">
        <v>0</v>
      </c>
      <c r="M1697">
        <v>0</v>
      </c>
      <c r="N1697" s="51"/>
      <c r="O1697" s="51"/>
    </row>
    <row r="1698" spans="1:15" x14ac:dyDescent="0.5">
      <c r="A1698" s="64" t="str">
        <f>IF(ISBLANK(Census!C1469),(""),(INT(YEARFRAC(Census!C1469,'Request Form'!$E$11,1))))</f>
        <v/>
      </c>
      <c r="B1698" s="34" t="str">
        <f ca="1">IF(ISBLANK(Census!C1469),(""),(INT(YEARFRAC(Census!C1469,TODAY(),1))))</f>
        <v/>
      </c>
      <c r="C1698" s="51"/>
      <c r="D1698" s="51"/>
      <c r="E1698" s="51"/>
      <c r="F1698" s="51">
        <v>0</v>
      </c>
      <c r="G1698" s="32">
        <v>0</v>
      </c>
      <c r="H1698" s="32">
        <v>0</v>
      </c>
      <c r="I1698" s="32">
        <v>0</v>
      </c>
      <c r="J1698" s="32">
        <v>0</v>
      </c>
      <c r="L1698" s="51">
        <v>0</v>
      </c>
      <c r="M1698">
        <v>0</v>
      </c>
      <c r="N1698" s="51"/>
      <c r="O1698" s="51"/>
    </row>
    <row r="1699" spans="1:15" x14ac:dyDescent="0.5">
      <c r="A1699" s="64" t="str">
        <f>IF(ISBLANK(Census!C1470),(""),(INT(YEARFRAC(Census!C1470,'Request Form'!$E$11,1))))</f>
        <v/>
      </c>
      <c r="B1699" s="34" t="str">
        <f ca="1">IF(ISBLANK(Census!C1470),(""),(INT(YEARFRAC(Census!C1470,TODAY(),1))))</f>
        <v/>
      </c>
      <c r="C1699" s="51"/>
      <c r="D1699" s="51"/>
      <c r="E1699" s="51"/>
      <c r="F1699" s="51">
        <v>0</v>
      </c>
      <c r="G1699" s="32">
        <v>0</v>
      </c>
      <c r="H1699" s="32">
        <v>0</v>
      </c>
      <c r="I1699" s="32">
        <v>0</v>
      </c>
      <c r="J1699" s="32">
        <v>0</v>
      </c>
      <c r="L1699" s="51">
        <v>0</v>
      </c>
      <c r="M1699">
        <v>0</v>
      </c>
      <c r="N1699" s="51"/>
      <c r="O1699" s="51"/>
    </row>
    <row r="1700" spans="1:15" x14ac:dyDescent="0.5">
      <c r="A1700" s="64" t="str">
        <f>IF(ISBLANK(Census!C1471),(""),(INT(YEARFRAC(Census!C1471,'Request Form'!$E$11,1))))</f>
        <v/>
      </c>
      <c r="B1700" s="34" t="str">
        <f ca="1">IF(ISBLANK(Census!C1471),(""),(INT(YEARFRAC(Census!C1471,TODAY(),1))))</f>
        <v/>
      </c>
      <c r="C1700" s="51"/>
      <c r="D1700" s="51"/>
      <c r="E1700" s="51"/>
      <c r="F1700" s="51">
        <v>0</v>
      </c>
      <c r="G1700" s="32">
        <v>0</v>
      </c>
      <c r="H1700" s="32">
        <v>0</v>
      </c>
      <c r="I1700" s="32">
        <v>0</v>
      </c>
      <c r="J1700" s="32">
        <v>0</v>
      </c>
      <c r="L1700" s="51">
        <v>0</v>
      </c>
      <c r="M1700">
        <v>0</v>
      </c>
      <c r="N1700" s="51"/>
      <c r="O1700" s="51"/>
    </row>
    <row r="1701" spans="1:15" x14ac:dyDescent="0.5">
      <c r="A1701" s="64" t="str">
        <f>IF(ISBLANK(Census!C1472),(""),(INT(YEARFRAC(Census!C1472,'Request Form'!$E$11,1))))</f>
        <v/>
      </c>
      <c r="B1701" s="34" t="str">
        <f ca="1">IF(ISBLANK(Census!C1472),(""),(INT(YEARFRAC(Census!C1472,TODAY(),1))))</f>
        <v/>
      </c>
      <c r="C1701" s="51"/>
      <c r="D1701" s="51"/>
      <c r="E1701" s="51"/>
      <c r="F1701" s="51">
        <v>0</v>
      </c>
      <c r="G1701" s="32">
        <v>0</v>
      </c>
      <c r="H1701" s="32">
        <v>0</v>
      </c>
      <c r="I1701" s="32">
        <v>0</v>
      </c>
      <c r="J1701" s="32">
        <v>0</v>
      </c>
      <c r="L1701" s="51">
        <v>0</v>
      </c>
      <c r="M1701">
        <v>0</v>
      </c>
      <c r="N1701" s="51"/>
      <c r="O1701" s="51"/>
    </row>
    <row r="1702" spans="1:15" x14ac:dyDescent="0.5">
      <c r="A1702" s="64" t="str">
        <f>IF(ISBLANK(Census!C1473),(""),(INT(YEARFRAC(Census!C1473,'Request Form'!$E$11,1))))</f>
        <v/>
      </c>
      <c r="B1702" s="34" t="str">
        <f ca="1">IF(ISBLANK(Census!C1473),(""),(INT(YEARFRAC(Census!C1473,TODAY(),1))))</f>
        <v/>
      </c>
      <c r="C1702" s="51"/>
      <c r="D1702" s="51"/>
      <c r="E1702" s="51"/>
      <c r="F1702" s="51">
        <v>0</v>
      </c>
      <c r="G1702" s="32">
        <v>0</v>
      </c>
      <c r="H1702" s="32">
        <v>0</v>
      </c>
      <c r="I1702" s="32">
        <v>0</v>
      </c>
      <c r="J1702" s="32">
        <v>0</v>
      </c>
      <c r="L1702" s="51">
        <v>0</v>
      </c>
      <c r="M1702">
        <v>0</v>
      </c>
      <c r="N1702" s="51"/>
      <c r="O1702" s="51"/>
    </row>
    <row r="1703" spans="1:15" x14ac:dyDescent="0.5">
      <c r="A1703" s="64" t="str">
        <f>IF(ISBLANK(Census!C1474),(""),(INT(YEARFRAC(Census!C1474,'Request Form'!$E$11,1))))</f>
        <v/>
      </c>
      <c r="B1703" s="34" t="str">
        <f ca="1">IF(ISBLANK(Census!C1474),(""),(INT(YEARFRAC(Census!C1474,TODAY(),1))))</f>
        <v/>
      </c>
      <c r="C1703" s="51"/>
      <c r="D1703" s="51"/>
      <c r="E1703" s="51"/>
      <c r="F1703" s="51">
        <v>0</v>
      </c>
      <c r="G1703" s="32">
        <v>0</v>
      </c>
      <c r="H1703" s="32">
        <v>0</v>
      </c>
      <c r="I1703" s="32">
        <v>0</v>
      </c>
      <c r="J1703" s="32">
        <v>0</v>
      </c>
      <c r="L1703" s="51">
        <v>0</v>
      </c>
      <c r="M1703">
        <v>0</v>
      </c>
      <c r="N1703" s="51"/>
      <c r="O1703" s="51"/>
    </row>
    <row r="1704" spans="1:15" x14ac:dyDescent="0.5">
      <c r="A1704" s="64" t="str">
        <f>IF(ISBLANK(Census!C1475),(""),(INT(YEARFRAC(Census!C1475,'Request Form'!$E$11,1))))</f>
        <v/>
      </c>
      <c r="B1704" s="34" t="str">
        <f ca="1">IF(ISBLANK(Census!C1475),(""),(INT(YEARFRAC(Census!C1475,TODAY(),1))))</f>
        <v/>
      </c>
      <c r="C1704" s="51"/>
      <c r="D1704" s="51"/>
      <c r="E1704" s="51"/>
      <c r="F1704" s="51">
        <v>0</v>
      </c>
      <c r="G1704" s="32">
        <v>0</v>
      </c>
      <c r="H1704" s="32">
        <v>0</v>
      </c>
      <c r="I1704" s="32">
        <v>0</v>
      </c>
      <c r="J1704" s="32">
        <v>0</v>
      </c>
      <c r="L1704" s="51">
        <v>0</v>
      </c>
      <c r="M1704">
        <v>0</v>
      </c>
      <c r="N1704" s="51"/>
      <c r="O1704" s="51"/>
    </row>
    <row r="1705" spans="1:15" x14ac:dyDescent="0.5">
      <c r="A1705" s="64" t="str">
        <f>IF(ISBLANK(Census!C1476),(""),(INT(YEARFRAC(Census!C1476,'Request Form'!$E$11,1))))</f>
        <v/>
      </c>
      <c r="B1705" s="34" t="str">
        <f ca="1">IF(ISBLANK(Census!C1476),(""),(INT(YEARFRAC(Census!C1476,TODAY(),1))))</f>
        <v/>
      </c>
      <c r="C1705" s="51"/>
      <c r="D1705" s="51"/>
      <c r="E1705" s="51"/>
      <c r="F1705" s="51">
        <v>0</v>
      </c>
      <c r="G1705" s="32">
        <v>0</v>
      </c>
      <c r="H1705" s="32">
        <v>0</v>
      </c>
      <c r="I1705" s="32">
        <v>0</v>
      </c>
      <c r="J1705" s="32">
        <v>0</v>
      </c>
      <c r="L1705" s="51">
        <v>0</v>
      </c>
      <c r="M1705">
        <v>0</v>
      </c>
      <c r="N1705" s="51"/>
      <c r="O1705" s="51"/>
    </row>
    <row r="1706" spans="1:15" x14ac:dyDescent="0.5">
      <c r="A1706" s="64" t="str">
        <f>IF(ISBLANK(Census!C1477),(""),(INT(YEARFRAC(Census!C1477,'Request Form'!$E$11,1))))</f>
        <v/>
      </c>
      <c r="B1706" s="34" t="str">
        <f ca="1">IF(ISBLANK(Census!C1477),(""),(INT(YEARFRAC(Census!C1477,TODAY(),1))))</f>
        <v/>
      </c>
      <c r="C1706" s="51"/>
      <c r="D1706" s="51"/>
      <c r="E1706" s="51"/>
      <c r="F1706" s="51">
        <v>0</v>
      </c>
      <c r="G1706" s="32">
        <v>0</v>
      </c>
      <c r="H1706" s="32">
        <v>0</v>
      </c>
      <c r="I1706" s="32">
        <v>0</v>
      </c>
      <c r="J1706" s="32">
        <v>0</v>
      </c>
      <c r="L1706" s="51">
        <v>0</v>
      </c>
      <c r="M1706">
        <v>0</v>
      </c>
      <c r="N1706" s="51"/>
      <c r="O1706" s="51"/>
    </row>
    <row r="1707" spans="1:15" x14ac:dyDescent="0.5">
      <c r="A1707" s="64" t="str">
        <f>IF(ISBLANK(Census!C1478),(""),(INT(YEARFRAC(Census!C1478,'Request Form'!$E$11,1))))</f>
        <v/>
      </c>
      <c r="B1707" s="34" t="str">
        <f ca="1">IF(ISBLANK(Census!C1478),(""),(INT(YEARFRAC(Census!C1478,TODAY(),1))))</f>
        <v/>
      </c>
      <c r="C1707" s="51"/>
      <c r="D1707" s="51"/>
      <c r="E1707" s="51"/>
      <c r="F1707" s="51">
        <v>0</v>
      </c>
      <c r="G1707" s="32">
        <v>0</v>
      </c>
      <c r="H1707" s="32">
        <v>0</v>
      </c>
      <c r="I1707" s="32">
        <v>0</v>
      </c>
      <c r="J1707" s="32">
        <v>0</v>
      </c>
      <c r="L1707" s="51">
        <v>0</v>
      </c>
      <c r="M1707">
        <v>0</v>
      </c>
      <c r="N1707" s="51"/>
      <c r="O1707" s="51"/>
    </row>
    <row r="1708" spans="1:15" x14ac:dyDescent="0.5">
      <c r="A1708" s="64" t="str">
        <f>IF(ISBLANK(Census!C1479),(""),(INT(YEARFRAC(Census!C1479,'Request Form'!$E$11,1))))</f>
        <v/>
      </c>
      <c r="B1708" s="34" t="str">
        <f ca="1">IF(ISBLANK(Census!C1479),(""),(INT(YEARFRAC(Census!C1479,TODAY(),1))))</f>
        <v/>
      </c>
      <c r="C1708" s="51"/>
      <c r="D1708" s="51"/>
      <c r="E1708" s="51"/>
      <c r="F1708" s="51">
        <v>0</v>
      </c>
      <c r="G1708" s="32">
        <v>0</v>
      </c>
      <c r="H1708" s="32">
        <v>0</v>
      </c>
      <c r="I1708" s="32">
        <v>0</v>
      </c>
      <c r="J1708" s="32">
        <v>0</v>
      </c>
      <c r="L1708" s="51">
        <v>0</v>
      </c>
      <c r="M1708">
        <v>0</v>
      </c>
      <c r="N1708" s="51"/>
      <c r="O1708" s="51"/>
    </row>
    <row r="1709" spans="1:15" x14ac:dyDescent="0.5">
      <c r="A1709" s="64" t="str">
        <f>IF(ISBLANK(Census!C1480),(""),(INT(YEARFRAC(Census!C1480,'Request Form'!$E$11,1))))</f>
        <v/>
      </c>
      <c r="B1709" s="34" t="str">
        <f ca="1">IF(ISBLANK(Census!C1480),(""),(INT(YEARFRAC(Census!C1480,TODAY(),1))))</f>
        <v/>
      </c>
      <c r="C1709" s="51"/>
      <c r="D1709" s="51"/>
      <c r="E1709" s="51"/>
      <c r="F1709" s="51">
        <v>0</v>
      </c>
      <c r="G1709" s="32">
        <v>0</v>
      </c>
      <c r="H1709" s="32">
        <v>0</v>
      </c>
      <c r="I1709" s="32">
        <v>0</v>
      </c>
      <c r="J1709" s="32">
        <v>0</v>
      </c>
      <c r="L1709" s="51">
        <v>0</v>
      </c>
      <c r="M1709">
        <v>0</v>
      </c>
      <c r="N1709" s="51"/>
      <c r="O1709" s="51"/>
    </row>
    <row r="1710" spans="1:15" x14ac:dyDescent="0.5">
      <c r="A1710" s="64" t="str">
        <f>IF(ISBLANK(Census!C1481),(""),(INT(YEARFRAC(Census!C1481,'Request Form'!$E$11,1))))</f>
        <v/>
      </c>
      <c r="B1710" s="34" t="str">
        <f ca="1">IF(ISBLANK(Census!C1481),(""),(INT(YEARFRAC(Census!C1481,TODAY(),1))))</f>
        <v/>
      </c>
      <c r="C1710" s="51"/>
      <c r="D1710" s="51"/>
      <c r="E1710" s="51"/>
      <c r="F1710" s="51">
        <v>0</v>
      </c>
      <c r="G1710" s="32">
        <v>0</v>
      </c>
      <c r="H1710" s="32">
        <v>0</v>
      </c>
      <c r="I1710" s="32">
        <v>0</v>
      </c>
      <c r="J1710" s="32">
        <v>0</v>
      </c>
      <c r="L1710" s="51">
        <v>0</v>
      </c>
      <c r="M1710">
        <v>0</v>
      </c>
      <c r="N1710" s="51"/>
      <c r="O1710" s="51"/>
    </row>
    <row r="1711" spans="1:15" x14ac:dyDescent="0.5">
      <c r="A1711" s="64" t="str">
        <f>IF(ISBLANK(Census!C1482),(""),(INT(YEARFRAC(Census!C1482,'Request Form'!$E$11,1))))</f>
        <v/>
      </c>
      <c r="B1711" s="34" t="str">
        <f ca="1">IF(ISBLANK(Census!C1482),(""),(INT(YEARFRAC(Census!C1482,TODAY(),1))))</f>
        <v/>
      </c>
      <c r="C1711" s="51"/>
      <c r="D1711" s="51"/>
      <c r="E1711" s="51"/>
      <c r="F1711" s="51">
        <v>0</v>
      </c>
      <c r="G1711" s="32">
        <v>0</v>
      </c>
      <c r="H1711" s="32">
        <v>0</v>
      </c>
      <c r="I1711" s="32">
        <v>0</v>
      </c>
      <c r="J1711" s="32">
        <v>0</v>
      </c>
      <c r="L1711" s="51">
        <v>0</v>
      </c>
      <c r="M1711">
        <v>0</v>
      </c>
      <c r="N1711" s="51"/>
      <c r="O1711" s="51"/>
    </row>
    <row r="1712" spans="1:15" x14ac:dyDescent="0.5">
      <c r="A1712" s="64" t="str">
        <f>IF(ISBLANK(Census!C1483),(""),(INT(YEARFRAC(Census!C1483,'Request Form'!$E$11,1))))</f>
        <v/>
      </c>
      <c r="B1712" s="34" t="str">
        <f ca="1">IF(ISBLANK(Census!C1483),(""),(INT(YEARFRAC(Census!C1483,TODAY(),1))))</f>
        <v/>
      </c>
      <c r="C1712" s="51"/>
      <c r="D1712" s="51"/>
      <c r="E1712" s="51"/>
      <c r="F1712" s="51">
        <v>0</v>
      </c>
      <c r="G1712" s="32">
        <v>0</v>
      </c>
      <c r="H1712" s="32">
        <v>0</v>
      </c>
      <c r="I1712" s="32">
        <v>0</v>
      </c>
      <c r="J1712" s="32">
        <v>0</v>
      </c>
      <c r="L1712" s="51">
        <v>0</v>
      </c>
      <c r="M1712">
        <v>0</v>
      </c>
      <c r="N1712" s="51"/>
      <c r="O1712" s="51"/>
    </row>
    <row r="1713" spans="1:15" x14ac:dyDescent="0.5">
      <c r="A1713" s="64" t="str">
        <f>IF(ISBLANK(Census!C1484),(""),(INT(YEARFRAC(Census!C1484,'Request Form'!$E$11,1))))</f>
        <v/>
      </c>
      <c r="B1713" s="34" t="str">
        <f ca="1">IF(ISBLANK(Census!C1484),(""),(INT(YEARFRAC(Census!C1484,TODAY(),1))))</f>
        <v/>
      </c>
      <c r="C1713" s="51"/>
      <c r="D1713" s="51"/>
      <c r="E1713" s="51"/>
      <c r="F1713" s="51">
        <v>0</v>
      </c>
      <c r="G1713" s="32">
        <v>0</v>
      </c>
      <c r="H1713" s="32">
        <v>0</v>
      </c>
      <c r="I1713" s="32">
        <v>0</v>
      </c>
      <c r="J1713" s="32">
        <v>0</v>
      </c>
      <c r="L1713" s="51">
        <v>0</v>
      </c>
      <c r="M1713">
        <v>0</v>
      </c>
      <c r="N1713" s="51"/>
      <c r="O1713" s="51"/>
    </row>
    <row r="1714" spans="1:15" x14ac:dyDescent="0.5">
      <c r="A1714" s="64" t="str">
        <f>IF(ISBLANK(Census!C1485),(""),(INT(YEARFRAC(Census!C1485,'Request Form'!$E$11,1))))</f>
        <v/>
      </c>
      <c r="B1714" s="34" t="str">
        <f ca="1">IF(ISBLANK(Census!C1485),(""),(INT(YEARFRAC(Census!C1485,TODAY(),1))))</f>
        <v/>
      </c>
      <c r="C1714" s="51"/>
      <c r="D1714" s="51"/>
      <c r="E1714" s="51"/>
      <c r="F1714" s="51">
        <v>0</v>
      </c>
      <c r="G1714" s="32">
        <v>0</v>
      </c>
      <c r="H1714" s="32">
        <v>0</v>
      </c>
      <c r="I1714" s="32">
        <v>0</v>
      </c>
      <c r="J1714" s="32">
        <v>0</v>
      </c>
      <c r="L1714" s="51">
        <v>0</v>
      </c>
      <c r="M1714">
        <v>0</v>
      </c>
      <c r="N1714" s="51"/>
      <c r="O1714" s="51"/>
    </row>
    <row r="1715" spans="1:15" x14ac:dyDescent="0.5">
      <c r="A1715" s="64" t="str">
        <f>IF(ISBLANK(Census!C1486),(""),(INT(YEARFRAC(Census!C1486,'Request Form'!$E$11,1))))</f>
        <v/>
      </c>
      <c r="B1715" s="34" t="str">
        <f ca="1">IF(ISBLANK(Census!C1486),(""),(INT(YEARFRAC(Census!C1486,TODAY(),1))))</f>
        <v/>
      </c>
      <c r="C1715" s="51"/>
      <c r="D1715" s="51"/>
      <c r="E1715" s="51"/>
      <c r="F1715" s="51">
        <v>0</v>
      </c>
      <c r="G1715" s="32">
        <v>0</v>
      </c>
      <c r="H1715" s="32">
        <v>0</v>
      </c>
      <c r="I1715" s="32">
        <v>0</v>
      </c>
      <c r="J1715" s="32">
        <v>0</v>
      </c>
      <c r="L1715" s="51">
        <v>0</v>
      </c>
      <c r="M1715">
        <v>0</v>
      </c>
      <c r="N1715" s="51"/>
      <c r="O1715" s="51"/>
    </row>
    <row r="1716" spans="1:15" x14ac:dyDescent="0.5">
      <c r="A1716" s="64" t="str">
        <f>IF(ISBLANK(Census!C1487),(""),(INT(YEARFRAC(Census!C1487,'Request Form'!$E$11,1))))</f>
        <v/>
      </c>
      <c r="B1716" s="34" t="str">
        <f ca="1">IF(ISBLANK(Census!C1487),(""),(INT(YEARFRAC(Census!C1487,TODAY(),1))))</f>
        <v/>
      </c>
      <c r="C1716" s="51"/>
      <c r="D1716" s="51"/>
      <c r="E1716" s="51"/>
      <c r="F1716" s="51">
        <v>0</v>
      </c>
      <c r="G1716" s="32">
        <v>0</v>
      </c>
      <c r="H1716" s="32">
        <v>0</v>
      </c>
      <c r="I1716" s="32">
        <v>0</v>
      </c>
      <c r="J1716" s="32">
        <v>0</v>
      </c>
      <c r="L1716" s="51">
        <v>0</v>
      </c>
      <c r="M1716">
        <v>0</v>
      </c>
      <c r="N1716" s="51"/>
      <c r="O1716" s="51"/>
    </row>
    <row r="1717" spans="1:15" x14ac:dyDescent="0.5">
      <c r="A1717" s="64" t="str">
        <f>IF(ISBLANK(Census!C1488),(""),(INT(YEARFRAC(Census!C1488,'Request Form'!$E$11,1))))</f>
        <v/>
      </c>
      <c r="B1717" s="34" t="str">
        <f ca="1">IF(ISBLANK(Census!C1488),(""),(INT(YEARFRAC(Census!C1488,TODAY(),1))))</f>
        <v/>
      </c>
      <c r="C1717" s="51"/>
      <c r="D1717" s="51"/>
      <c r="E1717" s="51"/>
      <c r="F1717" s="51">
        <v>0</v>
      </c>
      <c r="G1717" s="32">
        <v>0</v>
      </c>
      <c r="H1717" s="32">
        <v>0</v>
      </c>
      <c r="I1717" s="32">
        <v>0</v>
      </c>
      <c r="J1717" s="32">
        <v>0</v>
      </c>
      <c r="L1717" s="51">
        <v>0</v>
      </c>
      <c r="M1717">
        <v>0</v>
      </c>
      <c r="N1717" s="51"/>
      <c r="O1717" s="51"/>
    </row>
    <row r="1718" spans="1:15" x14ac:dyDescent="0.5">
      <c r="A1718" s="64" t="str">
        <f>IF(ISBLANK(Census!C1489),(""),(INT(YEARFRAC(Census!C1489,'Request Form'!$E$11,1))))</f>
        <v/>
      </c>
      <c r="B1718" s="34" t="str">
        <f ca="1">IF(ISBLANK(Census!C1489),(""),(INT(YEARFRAC(Census!C1489,TODAY(),1))))</f>
        <v/>
      </c>
      <c r="C1718" s="51"/>
      <c r="D1718" s="51"/>
      <c r="E1718" s="51"/>
      <c r="F1718" s="51">
        <v>0</v>
      </c>
      <c r="G1718" s="32">
        <v>0</v>
      </c>
      <c r="H1718" s="32">
        <v>0</v>
      </c>
      <c r="I1718" s="32">
        <v>0</v>
      </c>
      <c r="J1718" s="32">
        <v>0</v>
      </c>
      <c r="L1718" s="51">
        <v>0</v>
      </c>
      <c r="M1718">
        <v>0</v>
      </c>
      <c r="N1718" s="51"/>
      <c r="O1718" s="51"/>
    </row>
    <row r="1719" spans="1:15" x14ac:dyDescent="0.5">
      <c r="A1719" s="64" t="str">
        <f>IF(ISBLANK(Census!C1490),(""),(INT(YEARFRAC(Census!C1490,'Request Form'!$E$11,1))))</f>
        <v/>
      </c>
      <c r="B1719" s="34" t="str">
        <f ca="1">IF(ISBLANK(Census!C1490),(""),(INT(YEARFRAC(Census!C1490,TODAY(),1))))</f>
        <v/>
      </c>
      <c r="C1719" s="51"/>
      <c r="D1719" s="51"/>
      <c r="E1719" s="51"/>
      <c r="F1719" s="51">
        <v>0</v>
      </c>
      <c r="G1719" s="32">
        <v>0</v>
      </c>
      <c r="H1719" s="32">
        <v>0</v>
      </c>
      <c r="I1719" s="32">
        <v>0</v>
      </c>
      <c r="J1719" s="32">
        <v>0</v>
      </c>
      <c r="L1719" s="51">
        <v>0</v>
      </c>
      <c r="M1719">
        <v>0</v>
      </c>
      <c r="N1719" s="51"/>
      <c r="O1719" s="51"/>
    </row>
    <row r="1720" spans="1:15" x14ac:dyDescent="0.5">
      <c r="A1720" s="64" t="str">
        <f>IF(ISBLANK(Census!C1491),(""),(INT(YEARFRAC(Census!C1491,'Request Form'!$E$11,1))))</f>
        <v/>
      </c>
      <c r="B1720" s="34" t="str">
        <f ca="1">IF(ISBLANK(Census!C1491),(""),(INT(YEARFRAC(Census!C1491,TODAY(),1))))</f>
        <v/>
      </c>
      <c r="C1720" s="51"/>
      <c r="D1720" s="51"/>
      <c r="E1720" s="51"/>
      <c r="F1720" s="51">
        <v>0</v>
      </c>
      <c r="G1720" s="32">
        <v>0</v>
      </c>
      <c r="H1720" s="32">
        <v>0</v>
      </c>
      <c r="I1720" s="32">
        <v>0</v>
      </c>
      <c r="J1720" s="32">
        <v>0</v>
      </c>
      <c r="L1720" s="51">
        <v>0</v>
      </c>
      <c r="M1720">
        <v>0</v>
      </c>
      <c r="N1720" s="51"/>
      <c r="O1720" s="51"/>
    </row>
    <row r="1721" spans="1:15" x14ac:dyDescent="0.5">
      <c r="A1721" s="64" t="str">
        <f>IF(ISBLANK(Census!C1492),(""),(INT(YEARFRAC(Census!C1492,'Request Form'!$E$11,1))))</f>
        <v/>
      </c>
      <c r="B1721" s="34" t="str">
        <f ca="1">IF(ISBLANK(Census!C1492),(""),(INT(YEARFRAC(Census!C1492,TODAY(),1))))</f>
        <v/>
      </c>
      <c r="C1721" s="51"/>
      <c r="D1721" s="51"/>
      <c r="E1721" s="51"/>
      <c r="F1721" s="51">
        <v>0</v>
      </c>
      <c r="G1721" s="32">
        <v>0</v>
      </c>
      <c r="H1721" s="32">
        <v>0</v>
      </c>
      <c r="I1721" s="32">
        <v>0</v>
      </c>
      <c r="J1721" s="32">
        <v>0</v>
      </c>
      <c r="L1721" s="51">
        <v>0</v>
      </c>
      <c r="M1721">
        <v>0</v>
      </c>
      <c r="N1721" s="51"/>
      <c r="O1721" s="51"/>
    </row>
    <row r="1722" spans="1:15" x14ac:dyDescent="0.5">
      <c r="A1722" s="64" t="str">
        <f>IF(ISBLANK(Census!C1493),(""),(INT(YEARFRAC(Census!C1493,'Request Form'!$E$11,1))))</f>
        <v/>
      </c>
      <c r="B1722" s="34" t="str">
        <f ca="1">IF(ISBLANK(Census!C1493),(""),(INT(YEARFRAC(Census!C1493,TODAY(),1))))</f>
        <v/>
      </c>
      <c r="C1722" s="51"/>
      <c r="D1722" s="51"/>
      <c r="E1722" s="51"/>
      <c r="F1722" s="51">
        <v>0</v>
      </c>
      <c r="G1722" s="32">
        <v>0</v>
      </c>
      <c r="H1722" s="32">
        <v>0</v>
      </c>
      <c r="I1722" s="32">
        <v>0</v>
      </c>
      <c r="J1722" s="32">
        <v>0</v>
      </c>
      <c r="L1722" s="51">
        <v>0</v>
      </c>
      <c r="M1722">
        <v>0</v>
      </c>
      <c r="N1722" s="51"/>
      <c r="O1722" s="51"/>
    </row>
    <row r="1723" spans="1:15" x14ac:dyDescent="0.5">
      <c r="A1723" s="64" t="str">
        <f>IF(ISBLANK(Census!C1494),(""),(INT(YEARFRAC(Census!C1494,'Request Form'!$E$11,1))))</f>
        <v/>
      </c>
      <c r="B1723" s="34" t="str">
        <f ca="1">IF(ISBLANK(Census!C1494),(""),(INT(YEARFRAC(Census!C1494,TODAY(),1))))</f>
        <v/>
      </c>
      <c r="C1723" s="51"/>
      <c r="D1723" s="51"/>
      <c r="E1723" s="51"/>
      <c r="F1723" s="51">
        <v>0</v>
      </c>
      <c r="G1723" s="32">
        <v>0</v>
      </c>
      <c r="H1723" s="32">
        <v>0</v>
      </c>
      <c r="I1723" s="32">
        <v>0</v>
      </c>
      <c r="J1723" s="32">
        <v>0</v>
      </c>
      <c r="L1723" s="51">
        <v>0</v>
      </c>
      <c r="M1723">
        <v>0</v>
      </c>
      <c r="N1723" s="51"/>
      <c r="O1723" s="51"/>
    </row>
    <row r="1724" spans="1:15" x14ac:dyDescent="0.5">
      <c r="A1724" s="64" t="str">
        <f>IF(ISBLANK(Census!C1495),(""),(INT(YEARFRAC(Census!C1495,'Request Form'!$E$11,1))))</f>
        <v/>
      </c>
      <c r="B1724" s="34" t="str">
        <f ca="1">IF(ISBLANK(Census!C1495),(""),(INT(YEARFRAC(Census!C1495,TODAY(),1))))</f>
        <v/>
      </c>
      <c r="C1724" s="51"/>
      <c r="D1724" s="51"/>
      <c r="E1724" s="51"/>
      <c r="F1724" s="51">
        <v>0</v>
      </c>
      <c r="G1724" s="32">
        <v>0</v>
      </c>
      <c r="H1724" s="32">
        <v>0</v>
      </c>
      <c r="I1724" s="32">
        <v>0</v>
      </c>
      <c r="J1724" s="32">
        <v>0</v>
      </c>
      <c r="L1724" s="51">
        <v>0</v>
      </c>
      <c r="M1724">
        <v>0</v>
      </c>
      <c r="N1724" s="32"/>
      <c r="O1724" s="32"/>
    </row>
    <row r="1725" spans="1:15" x14ac:dyDescent="0.5">
      <c r="A1725" s="64" t="str">
        <f>IF(ISBLANK(Census!C1496),(""),(INT(YEARFRAC(Census!C1496,'Request Form'!$E$11,1))))</f>
        <v/>
      </c>
      <c r="B1725" s="34" t="str">
        <f ca="1">IF(ISBLANK(Census!C1496),(""),(INT(YEARFRAC(Census!C1496,TODAY(),1))))</f>
        <v/>
      </c>
      <c r="C1725" s="51"/>
      <c r="D1725" s="51"/>
      <c r="E1725" s="51"/>
      <c r="F1725" s="51">
        <v>0</v>
      </c>
      <c r="G1725" s="32">
        <v>0</v>
      </c>
      <c r="H1725" s="32">
        <v>0</v>
      </c>
      <c r="I1725" s="32">
        <v>0</v>
      </c>
      <c r="J1725" s="32">
        <v>0</v>
      </c>
      <c r="L1725" s="51">
        <v>0</v>
      </c>
      <c r="M1725">
        <v>0</v>
      </c>
      <c r="N1725" s="32"/>
      <c r="O1725" s="32"/>
    </row>
    <row r="1726" spans="1:15" x14ac:dyDescent="0.5">
      <c r="A1726" s="64" t="str">
        <f>IF(ISBLANK(Census!C1497),(""),(INT(YEARFRAC(Census!C1497,'Request Form'!$E$11,1))))</f>
        <v/>
      </c>
      <c r="B1726" s="34" t="str">
        <f ca="1">IF(ISBLANK(Census!C1497),(""),(INT(YEARFRAC(Census!C1497,TODAY(),1))))</f>
        <v/>
      </c>
      <c r="C1726" s="51"/>
      <c r="D1726" s="51"/>
      <c r="E1726" s="51"/>
      <c r="F1726" s="51">
        <v>0</v>
      </c>
      <c r="G1726" s="32">
        <v>0</v>
      </c>
      <c r="H1726" s="32">
        <v>0</v>
      </c>
      <c r="I1726" s="32">
        <v>0</v>
      </c>
      <c r="J1726" s="32">
        <v>0</v>
      </c>
      <c r="L1726" s="51">
        <v>0</v>
      </c>
      <c r="M1726">
        <v>0</v>
      </c>
      <c r="N1726" s="32"/>
      <c r="O1726" s="32"/>
    </row>
    <row r="1727" spans="1:15" x14ac:dyDescent="0.5">
      <c r="A1727" s="64" t="str">
        <f>IF(ISBLANK(Census!C1498),(""),(INT(YEARFRAC(Census!C1498,'Request Form'!$E$11,1))))</f>
        <v/>
      </c>
      <c r="B1727" s="34" t="str">
        <f ca="1">IF(ISBLANK(Census!C1498),(""),(INT(YEARFRAC(Census!C1498,TODAY(),1))))</f>
        <v/>
      </c>
      <c r="C1727" s="51"/>
      <c r="D1727" s="51"/>
      <c r="E1727" s="51"/>
      <c r="F1727" s="51">
        <v>0</v>
      </c>
      <c r="G1727" s="32">
        <v>0</v>
      </c>
      <c r="H1727" s="32">
        <v>0</v>
      </c>
      <c r="I1727" s="32">
        <v>0</v>
      </c>
      <c r="J1727" s="32">
        <v>0</v>
      </c>
      <c r="L1727" s="51">
        <v>0</v>
      </c>
      <c r="M1727">
        <v>0</v>
      </c>
      <c r="N1727" s="32"/>
      <c r="O1727" s="32"/>
    </row>
    <row r="1728" spans="1:15" x14ac:dyDescent="0.5">
      <c r="A1728" s="64" t="str">
        <f>IF(ISBLANK(Census!C1499),(""),(INT(YEARFRAC(Census!C1499,'Request Form'!$E$11,1))))</f>
        <v/>
      </c>
      <c r="B1728" s="34" t="str">
        <f ca="1">IF(ISBLANK(Census!C1499),(""),(INT(YEARFRAC(Census!C1499,TODAY(),1))))</f>
        <v/>
      </c>
      <c r="C1728" s="51"/>
      <c r="D1728" s="51"/>
      <c r="E1728" s="51"/>
      <c r="F1728" s="51">
        <v>0</v>
      </c>
      <c r="G1728" s="32">
        <v>0</v>
      </c>
      <c r="H1728" s="32">
        <v>0</v>
      </c>
      <c r="I1728" s="32">
        <v>0</v>
      </c>
      <c r="J1728" s="32">
        <v>0</v>
      </c>
      <c r="L1728" s="51">
        <v>0</v>
      </c>
      <c r="M1728">
        <v>0</v>
      </c>
      <c r="N1728" s="32"/>
      <c r="O1728" s="32"/>
    </row>
    <row r="1729" spans="1:15" x14ac:dyDescent="0.5">
      <c r="A1729" s="64" t="str">
        <f>IF(ISBLANK(Census!C1500),(""),(INT(YEARFRAC(Census!C1500,'Request Form'!$E$11,1))))</f>
        <v/>
      </c>
      <c r="B1729" s="34" t="str">
        <f ca="1">IF(ISBLANK(Census!C1500),(""),(INT(YEARFRAC(Census!C1500,TODAY(),1))))</f>
        <v/>
      </c>
      <c r="C1729" s="51"/>
      <c r="D1729" s="51"/>
      <c r="E1729" s="51"/>
      <c r="F1729" s="51">
        <v>0</v>
      </c>
      <c r="G1729" s="32">
        <v>0</v>
      </c>
      <c r="H1729" s="32">
        <v>0</v>
      </c>
      <c r="I1729" s="32">
        <v>0</v>
      </c>
      <c r="J1729" s="32">
        <v>0</v>
      </c>
      <c r="L1729" s="51">
        <v>0</v>
      </c>
      <c r="M1729">
        <v>0</v>
      </c>
      <c r="N1729" s="32"/>
      <c r="O1729" s="32"/>
    </row>
    <row r="1730" spans="1:15" x14ac:dyDescent="0.5">
      <c r="A1730" s="64" t="str">
        <f>IF(ISBLANK(Census!C1501),(""),(INT(YEARFRAC(Census!C1501,'Request Form'!$E$11,1))))</f>
        <v/>
      </c>
      <c r="B1730" s="34" t="str">
        <f ca="1">IF(ISBLANK(Census!C1501),(""),(INT(YEARFRAC(Census!C1501,TODAY(),1))))</f>
        <v/>
      </c>
      <c r="C1730" s="51"/>
      <c r="D1730" s="51"/>
      <c r="E1730" s="51"/>
      <c r="F1730" s="51">
        <v>0</v>
      </c>
      <c r="G1730" s="32">
        <v>0</v>
      </c>
      <c r="H1730" s="32">
        <v>0</v>
      </c>
      <c r="I1730" s="32">
        <v>0</v>
      </c>
      <c r="J1730" s="32">
        <v>0</v>
      </c>
      <c r="L1730" s="51">
        <v>0</v>
      </c>
      <c r="M1730">
        <v>0</v>
      </c>
      <c r="N1730" s="32"/>
      <c r="O1730" s="32"/>
    </row>
    <row r="1731" spans="1:15" x14ac:dyDescent="0.5">
      <c r="A1731" s="64" t="str">
        <f>IF(ISBLANK(Census!C1502),(""),(INT(YEARFRAC(Census!C1502,'Request Form'!$E$11,1))))</f>
        <v/>
      </c>
      <c r="B1731" s="34" t="str">
        <f ca="1">IF(ISBLANK(Census!C1502),(""),(INT(YEARFRAC(Census!C1502,TODAY(),1))))</f>
        <v/>
      </c>
      <c r="C1731" s="51"/>
      <c r="D1731" s="51"/>
      <c r="E1731" s="51"/>
      <c r="F1731" s="51">
        <v>0</v>
      </c>
      <c r="G1731" s="32">
        <v>0</v>
      </c>
      <c r="H1731" s="32">
        <v>0</v>
      </c>
      <c r="I1731" s="32">
        <v>0</v>
      </c>
      <c r="J1731" s="32">
        <v>0</v>
      </c>
      <c r="L1731" s="51">
        <v>0</v>
      </c>
      <c r="M1731">
        <v>0</v>
      </c>
      <c r="N1731" s="32"/>
      <c r="O1731" s="32"/>
    </row>
    <row r="1732" spans="1:15" x14ac:dyDescent="0.5">
      <c r="A1732" s="64" t="str">
        <f>IF(ISBLANK(Census!C1503),(""),(INT(YEARFRAC(Census!C1503,'Request Form'!$E$11,1))))</f>
        <v/>
      </c>
      <c r="B1732" s="34" t="str">
        <f ca="1">IF(ISBLANK(Census!C1503),(""),(INT(YEARFRAC(Census!C1503,TODAY(),1))))</f>
        <v/>
      </c>
      <c r="C1732" s="51"/>
      <c r="D1732" s="51"/>
      <c r="E1732" s="51"/>
      <c r="F1732" s="51">
        <v>0</v>
      </c>
      <c r="G1732" s="32">
        <v>0</v>
      </c>
      <c r="H1732" s="32">
        <v>0</v>
      </c>
      <c r="I1732" s="32">
        <v>0</v>
      </c>
      <c r="J1732" s="32">
        <v>0</v>
      </c>
      <c r="L1732" s="51">
        <v>0</v>
      </c>
      <c r="M1732">
        <v>0</v>
      </c>
      <c r="N1732" s="32"/>
      <c r="O1732" s="32"/>
    </row>
    <row r="1733" spans="1:15" x14ac:dyDescent="0.5">
      <c r="A1733" s="64" t="str">
        <f>IF(ISBLANK(Census!C1504),(""),(INT(YEARFRAC(Census!C1504,'Request Form'!$E$11,1))))</f>
        <v/>
      </c>
      <c r="B1733" s="34" t="str">
        <f ca="1">IF(ISBLANK(Census!C1504),(""),(INT(YEARFRAC(Census!C1504,TODAY(),1))))</f>
        <v/>
      </c>
      <c r="C1733" s="51"/>
      <c r="D1733" s="51"/>
      <c r="E1733" s="51"/>
      <c r="F1733" s="51">
        <v>0</v>
      </c>
      <c r="G1733" s="32">
        <v>0</v>
      </c>
      <c r="H1733" s="32">
        <v>0</v>
      </c>
      <c r="I1733" s="32">
        <v>0</v>
      </c>
      <c r="J1733" s="32">
        <v>0</v>
      </c>
      <c r="L1733" s="51">
        <v>0</v>
      </c>
      <c r="M1733">
        <v>0</v>
      </c>
      <c r="N1733" s="32"/>
      <c r="O1733" s="32"/>
    </row>
    <row r="1734" spans="1:15" x14ac:dyDescent="0.5">
      <c r="A1734" s="64" t="str">
        <f>IF(ISBLANK(Census!C1505),(""),(INT(YEARFRAC(Census!C1505,'Request Form'!$E$11,1))))</f>
        <v/>
      </c>
      <c r="B1734" s="34" t="str">
        <f ca="1">IF(ISBLANK(Census!C1505),(""),(INT(YEARFRAC(Census!C1505,TODAY(),1))))</f>
        <v/>
      </c>
      <c r="C1734" s="51"/>
      <c r="D1734" s="51"/>
      <c r="E1734" s="51"/>
      <c r="F1734" s="51">
        <v>0</v>
      </c>
      <c r="G1734" s="32">
        <v>0</v>
      </c>
      <c r="H1734" s="32">
        <v>0</v>
      </c>
      <c r="I1734" s="32">
        <v>0</v>
      </c>
      <c r="J1734" s="32">
        <v>0</v>
      </c>
      <c r="L1734" s="51">
        <v>0</v>
      </c>
      <c r="M1734">
        <v>0</v>
      </c>
      <c r="N1734" s="32"/>
      <c r="O1734" s="32"/>
    </row>
    <row r="1735" spans="1:15" x14ac:dyDescent="0.5">
      <c r="A1735" s="64" t="str">
        <f>IF(ISBLANK(Census!C1506),(""),(INT(YEARFRAC(Census!C1506,'Request Form'!$E$11,1))))</f>
        <v/>
      </c>
      <c r="B1735" s="34" t="str">
        <f ca="1">IF(ISBLANK(Census!C1506),(""),(INT(YEARFRAC(Census!C1506,TODAY(),1))))</f>
        <v/>
      </c>
      <c r="C1735" s="51"/>
      <c r="D1735" s="51"/>
      <c r="E1735" s="51"/>
      <c r="F1735" s="51">
        <v>0</v>
      </c>
      <c r="G1735" s="32">
        <v>0</v>
      </c>
      <c r="H1735" s="32">
        <v>0</v>
      </c>
      <c r="I1735" s="32">
        <v>0</v>
      </c>
      <c r="J1735" s="32">
        <v>0</v>
      </c>
      <c r="L1735" s="51">
        <v>0</v>
      </c>
      <c r="M1735">
        <v>0</v>
      </c>
      <c r="N1735" s="32"/>
      <c r="O1735" s="32"/>
    </row>
    <row r="1736" spans="1:15" x14ac:dyDescent="0.5">
      <c r="A1736" s="64" t="str">
        <f>IF(ISBLANK(Census!C1507),(""),(INT(YEARFRAC(Census!C1507,'Request Form'!$E$11,1))))</f>
        <v/>
      </c>
      <c r="B1736" s="34" t="str">
        <f ca="1">IF(ISBLANK(Census!C1507),(""),(INT(YEARFRAC(Census!C1507,TODAY(),1))))</f>
        <v/>
      </c>
      <c r="C1736" s="51"/>
      <c r="D1736" s="51"/>
      <c r="E1736" s="51"/>
      <c r="F1736" s="51">
        <v>0</v>
      </c>
      <c r="G1736" s="32">
        <v>0</v>
      </c>
      <c r="H1736" s="32">
        <v>0</v>
      </c>
      <c r="I1736" s="32">
        <v>0</v>
      </c>
      <c r="J1736" s="32">
        <v>0</v>
      </c>
      <c r="L1736" s="51">
        <v>0</v>
      </c>
      <c r="M1736">
        <v>0</v>
      </c>
      <c r="N1736" s="32"/>
      <c r="O1736" s="32"/>
    </row>
    <row r="1737" spans="1:15" x14ac:dyDescent="0.5">
      <c r="A1737" s="64" t="str">
        <f>IF(ISBLANK(Census!C1508),(""),(INT(YEARFRAC(Census!C1508,'Request Form'!$E$11,1))))</f>
        <v/>
      </c>
      <c r="B1737" s="34" t="str">
        <f ca="1">IF(ISBLANK(Census!C1508),(""),(INT(YEARFRAC(Census!C1508,TODAY(),1))))</f>
        <v/>
      </c>
      <c r="C1737" s="51"/>
      <c r="D1737" s="51"/>
      <c r="E1737" s="51"/>
      <c r="F1737" s="51">
        <v>0</v>
      </c>
      <c r="G1737" s="32">
        <v>0</v>
      </c>
      <c r="H1737" s="32">
        <v>0</v>
      </c>
      <c r="I1737" s="32">
        <v>0</v>
      </c>
      <c r="J1737" s="32">
        <v>0</v>
      </c>
      <c r="L1737" s="51">
        <v>0</v>
      </c>
      <c r="M1737">
        <v>0</v>
      </c>
      <c r="N1737" s="32"/>
      <c r="O1737" s="32"/>
    </row>
    <row r="1738" spans="1:15" x14ac:dyDescent="0.5">
      <c r="A1738" s="64" t="str">
        <f>IF(ISBLANK(Census!C1509),(""),(INT(YEARFRAC(Census!C1509,'Request Form'!$E$11,1))))</f>
        <v/>
      </c>
      <c r="B1738" s="34" t="str">
        <f ca="1">IF(ISBLANK(Census!C1509),(""),(INT(YEARFRAC(Census!C1509,TODAY(),1))))</f>
        <v/>
      </c>
      <c r="C1738" s="51"/>
      <c r="D1738" s="51"/>
      <c r="E1738" s="51"/>
      <c r="F1738" s="51">
        <v>0</v>
      </c>
      <c r="G1738" s="32">
        <v>0</v>
      </c>
      <c r="H1738" s="32">
        <v>0</v>
      </c>
      <c r="I1738" s="32">
        <v>0</v>
      </c>
      <c r="J1738" s="32">
        <v>0</v>
      </c>
      <c r="L1738" s="51">
        <v>0</v>
      </c>
      <c r="M1738" s="32">
        <v>0</v>
      </c>
      <c r="N1738" s="32"/>
      <c r="O1738" s="32"/>
    </row>
    <row r="1739" spans="1:15" x14ac:dyDescent="0.5">
      <c r="A1739" s="64" t="str">
        <f>IF(ISBLANK(Census!C1510),(""),(INT(YEARFRAC(Census!C1510,'Request Form'!$E$11,1))))</f>
        <v/>
      </c>
      <c r="B1739" s="34" t="str">
        <f ca="1">IF(ISBLANK(Census!C1510),(""),(INT(YEARFRAC(Census!C1510,TODAY(),1))))</f>
        <v/>
      </c>
      <c r="C1739" s="51"/>
      <c r="D1739" s="51"/>
      <c r="E1739" s="51"/>
      <c r="F1739" s="51">
        <v>0</v>
      </c>
      <c r="G1739" s="32">
        <v>0</v>
      </c>
      <c r="H1739" s="32">
        <v>0</v>
      </c>
      <c r="I1739" s="32">
        <v>0</v>
      </c>
      <c r="J1739" s="32">
        <v>0</v>
      </c>
      <c r="L1739" s="51">
        <v>0</v>
      </c>
      <c r="M1739" s="32">
        <v>0</v>
      </c>
      <c r="N1739" s="32"/>
      <c r="O1739" s="32"/>
    </row>
    <row r="1740" spans="1:15" x14ac:dyDescent="0.5">
      <c r="A1740" s="64" t="str">
        <f>IF(ISBLANK(Census!C1511),(""),(INT(YEARFRAC(Census!C1511,'Request Form'!$E$11,1))))</f>
        <v/>
      </c>
      <c r="B1740" s="34" t="str">
        <f ca="1">IF(ISBLANK(Census!C1511),(""),(INT(YEARFRAC(Census!C1511,TODAY(),1))))</f>
        <v/>
      </c>
      <c r="C1740" s="51"/>
      <c r="D1740" s="51"/>
      <c r="E1740" s="51"/>
      <c r="F1740" s="51">
        <v>0</v>
      </c>
      <c r="G1740" s="32">
        <v>0</v>
      </c>
      <c r="H1740" s="32">
        <v>0</v>
      </c>
      <c r="I1740" s="32">
        <v>0</v>
      </c>
      <c r="J1740" s="32">
        <v>0</v>
      </c>
      <c r="L1740" s="51">
        <v>0</v>
      </c>
      <c r="M1740" s="32">
        <v>0</v>
      </c>
      <c r="N1740" s="32"/>
      <c r="O1740" s="32"/>
    </row>
    <row r="1741" spans="1:15" x14ac:dyDescent="0.5">
      <c r="A1741" s="64" t="str">
        <f>IF(ISBLANK(Census!C1512),(""),(INT(YEARFRAC(Census!C1512,'Request Form'!$E$11,1))))</f>
        <v/>
      </c>
      <c r="B1741" s="34" t="str">
        <f ca="1">IF(ISBLANK(Census!C1512),(""),(INT(YEARFRAC(Census!C1512,TODAY(),1))))</f>
        <v/>
      </c>
      <c r="C1741" s="51"/>
      <c r="D1741" s="51"/>
      <c r="E1741" s="51"/>
      <c r="F1741" s="51">
        <v>0</v>
      </c>
      <c r="G1741" s="32">
        <v>0</v>
      </c>
      <c r="H1741" s="32">
        <v>0</v>
      </c>
      <c r="I1741" s="32">
        <v>0</v>
      </c>
      <c r="J1741" s="32">
        <v>0</v>
      </c>
      <c r="L1741" s="51">
        <v>0</v>
      </c>
      <c r="M1741" s="32">
        <v>0</v>
      </c>
    </row>
    <row r="1742" spans="1:15" x14ac:dyDescent="0.5">
      <c r="A1742" s="64" t="str">
        <f>IF(ISBLANK(Census!C1513),(""),(INT(YEARFRAC(Census!C1513,'Request Form'!$E$11,1))))</f>
        <v/>
      </c>
      <c r="B1742" s="34" t="str">
        <f ca="1">IF(ISBLANK(Census!C1513),(""),(INT(YEARFRAC(Census!C1513,TODAY(),1))))</f>
        <v/>
      </c>
      <c r="C1742" s="51"/>
      <c r="D1742" s="51"/>
      <c r="E1742" s="51"/>
      <c r="F1742" s="51">
        <v>0</v>
      </c>
      <c r="G1742" s="32">
        <v>0</v>
      </c>
      <c r="H1742" s="32">
        <v>0</v>
      </c>
      <c r="I1742" s="32">
        <v>0</v>
      </c>
      <c r="J1742" s="32">
        <v>0</v>
      </c>
      <c r="K1742" s="34" t="str">
        <f ca="1">IF(ISBLANK(Census!C1326),(""),(INT(YEARFRAC(Census!C1326,TODAY(),1))))</f>
        <v/>
      </c>
      <c r="L1742" s="51">
        <v>0</v>
      </c>
      <c r="M1742" s="32">
        <v>0</v>
      </c>
    </row>
    <row r="1743" spans="1:15" x14ac:dyDescent="0.5">
      <c r="A1743" s="64" t="str">
        <f>IF(ISBLANK(Census!C1514),(""),(INT(YEARFRAC(Census!C1514,'Request Form'!$E$11,1))))</f>
        <v/>
      </c>
      <c r="B1743" s="34" t="str">
        <f ca="1">IF(ISBLANK(Census!C1514),(""),(INT(YEARFRAC(Census!C1514,TODAY(),1))))</f>
        <v/>
      </c>
      <c r="C1743" s="51"/>
      <c r="D1743" s="51"/>
      <c r="E1743" s="51"/>
      <c r="F1743" s="51">
        <v>0</v>
      </c>
      <c r="G1743" s="32">
        <v>0</v>
      </c>
      <c r="H1743" s="32">
        <v>0</v>
      </c>
      <c r="I1743" s="32">
        <v>0</v>
      </c>
      <c r="J1743" s="32">
        <v>0</v>
      </c>
      <c r="K1743" s="34" t="str">
        <f ca="1">IF(ISBLANK(Census!C1327),(""),(INT(YEARFRAC(Census!C1327,TODAY(),1))))</f>
        <v/>
      </c>
      <c r="L1743" s="51">
        <v>0</v>
      </c>
      <c r="M1743" s="32">
        <v>0</v>
      </c>
    </row>
    <row r="1744" spans="1:15" x14ac:dyDescent="0.5">
      <c r="A1744" s="64" t="str">
        <f>IF(ISBLANK(Census!C1515),(""),(INT(YEARFRAC(Census!C1515,'Request Form'!$E$11,1))))</f>
        <v/>
      </c>
      <c r="B1744" s="34" t="str">
        <f ca="1">IF(ISBLANK(Census!C1515),(""),(INT(YEARFRAC(Census!C1515,TODAY(),1))))</f>
        <v/>
      </c>
      <c r="C1744" s="51"/>
      <c r="D1744" s="51"/>
      <c r="E1744" s="51"/>
      <c r="F1744" s="51">
        <v>0</v>
      </c>
      <c r="G1744" s="32">
        <v>0</v>
      </c>
      <c r="H1744" s="32">
        <v>0</v>
      </c>
      <c r="I1744" s="32">
        <v>0</v>
      </c>
      <c r="J1744" s="32">
        <v>0</v>
      </c>
      <c r="K1744" s="34" t="str">
        <f ca="1">IF(ISBLANK(Census!C1328),(""),(INT(YEARFRAC(Census!C1328,TODAY(),1))))</f>
        <v/>
      </c>
      <c r="L1744" s="51">
        <v>0</v>
      </c>
      <c r="M1744" s="32">
        <v>0</v>
      </c>
    </row>
    <row r="1745" spans="1:13" x14ac:dyDescent="0.5">
      <c r="A1745" s="64" t="str">
        <f>IF(ISBLANK(Census!C1516),(""),(INT(YEARFRAC(Census!C1516,'Request Form'!$E$11,1))))</f>
        <v/>
      </c>
      <c r="B1745" s="34" t="str">
        <f ca="1">IF(ISBLANK(Census!C1516),(""),(INT(YEARFRAC(Census!C1516,TODAY(),1))))</f>
        <v/>
      </c>
      <c r="C1745" s="51"/>
      <c r="D1745" s="51"/>
      <c r="E1745" s="51"/>
      <c r="F1745" s="51">
        <v>0</v>
      </c>
      <c r="G1745" s="32">
        <v>0</v>
      </c>
      <c r="H1745" s="32">
        <v>0</v>
      </c>
      <c r="I1745" s="32">
        <v>0</v>
      </c>
      <c r="J1745" s="32">
        <v>0</v>
      </c>
      <c r="K1745" s="34" t="str">
        <f ca="1">IF(ISBLANK(Census!C1329),(""),(INT(YEARFRAC(Census!C1329,TODAY(),1))))</f>
        <v/>
      </c>
      <c r="L1745" s="51">
        <v>0</v>
      </c>
      <c r="M1745" s="32">
        <v>0</v>
      </c>
    </row>
    <row r="1746" spans="1:13" x14ac:dyDescent="0.5">
      <c r="A1746" s="64" t="str">
        <f>IF(ISBLANK(Census!C1517),(""),(INT(YEARFRAC(Census!C1517,'Request Form'!$E$11,1))))</f>
        <v/>
      </c>
      <c r="B1746" s="34" t="str">
        <f ca="1">IF(ISBLANK(Census!C1517),(""),(INT(YEARFRAC(Census!C1517,TODAY(),1))))</f>
        <v/>
      </c>
      <c r="C1746" s="51"/>
      <c r="D1746" s="51"/>
      <c r="E1746" s="51"/>
      <c r="F1746" s="51">
        <v>0</v>
      </c>
      <c r="G1746" s="32">
        <v>0</v>
      </c>
      <c r="H1746" s="32">
        <v>0</v>
      </c>
      <c r="I1746" s="32">
        <v>0</v>
      </c>
      <c r="J1746" s="32">
        <v>0</v>
      </c>
      <c r="K1746" s="34" t="str">
        <f ca="1">IF(ISBLANK(Census!C1330),(""),(INT(YEARFRAC(Census!C1330,TODAY(),1))))</f>
        <v/>
      </c>
      <c r="L1746" s="51">
        <v>0</v>
      </c>
      <c r="M1746" s="32">
        <v>0</v>
      </c>
    </row>
    <row r="1747" spans="1:13" x14ac:dyDescent="0.5">
      <c r="A1747" s="64" t="str">
        <f>IF(ISBLANK(Census!C1518),(""),(INT(YEARFRAC(Census!C1518,'Request Form'!$E$11,1))))</f>
        <v/>
      </c>
      <c r="B1747" s="34" t="str">
        <f ca="1">IF(ISBLANK(Census!C1518),(""),(INT(YEARFRAC(Census!C1518,TODAY(),1))))</f>
        <v/>
      </c>
      <c r="C1747" s="51"/>
      <c r="D1747" s="51"/>
      <c r="E1747" s="51"/>
      <c r="F1747" s="51">
        <v>0</v>
      </c>
      <c r="G1747" s="32">
        <v>0</v>
      </c>
      <c r="H1747" s="32">
        <v>0</v>
      </c>
      <c r="I1747" s="32">
        <v>0</v>
      </c>
      <c r="J1747" s="32">
        <v>0</v>
      </c>
      <c r="K1747" s="34" t="str">
        <f ca="1">IF(ISBLANK(Census!C1331),(""),(INT(YEARFRAC(Census!C1331,TODAY(),1))))</f>
        <v/>
      </c>
      <c r="L1747" s="51">
        <v>0</v>
      </c>
      <c r="M1747" s="32">
        <v>0</v>
      </c>
    </row>
    <row r="1748" spans="1:13" x14ac:dyDescent="0.5">
      <c r="A1748" s="64" t="str">
        <f>IF(ISBLANK(Census!C1519),(""),(INT(YEARFRAC(Census!C1519,'Request Form'!$E$11,1))))</f>
        <v/>
      </c>
      <c r="B1748" s="34" t="str">
        <f ca="1">IF(ISBLANK(Census!C1519),(""),(INT(YEARFRAC(Census!C1519,TODAY(),1))))</f>
        <v/>
      </c>
      <c r="C1748" s="51"/>
      <c r="D1748" s="51"/>
      <c r="E1748" s="51"/>
      <c r="F1748" s="51">
        <v>0</v>
      </c>
      <c r="G1748" s="32">
        <v>0</v>
      </c>
      <c r="H1748" s="32">
        <v>0</v>
      </c>
      <c r="I1748" s="32">
        <v>0</v>
      </c>
      <c r="J1748" s="32">
        <v>0</v>
      </c>
      <c r="K1748" s="34" t="str">
        <f ca="1">IF(ISBLANK(Census!C1332),(""),(INT(YEARFRAC(Census!C1332,TODAY(),1))))</f>
        <v/>
      </c>
      <c r="L1748" s="51">
        <v>0</v>
      </c>
      <c r="M1748" s="32">
        <v>0</v>
      </c>
    </row>
    <row r="1749" spans="1:13" x14ac:dyDescent="0.5">
      <c r="A1749" s="64" t="str">
        <f>IF(ISBLANK(Census!C1520),(""),(INT(YEARFRAC(Census!C1520,'Request Form'!$E$11,1))))</f>
        <v/>
      </c>
      <c r="B1749" s="34" t="str">
        <f ca="1">IF(ISBLANK(Census!C1520),(""),(INT(YEARFRAC(Census!C1520,TODAY(),1))))</f>
        <v/>
      </c>
      <c r="C1749" s="51"/>
      <c r="D1749" s="51"/>
      <c r="E1749" s="51"/>
      <c r="F1749" s="51"/>
      <c r="K1749" s="34" t="str">
        <f ca="1">IF(ISBLANK(Census!C1333),(""),(INT(YEARFRAC(Census!C1333,TODAY(),1))))</f>
        <v/>
      </c>
      <c r="L1749" s="51"/>
      <c r="M1749" s="32"/>
    </row>
    <row r="1750" spans="1:13" x14ac:dyDescent="0.5">
      <c r="A1750" s="64" t="str">
        <f>IF(ISBLANK(Census!C1521),(""),(INT(YEARFRAC(Census!C1521,'Request Form'!$E$11,1))))</f>
        <v/>
      </c>
      <c r="B1750" s="34" t="str">
        <f ca="1">IF(ISBLANK(Census!C1521),(""),(INT(YEARFRAC(Census!C1521,TODAY(),1))))</f>
        <v/>
      </c>
      <c r="M1750" s="32"/>
    </row>
    <row r="1751" spans="1:13" x14ac:dyDescent="0.5">
      <c r="A1751" s="64" t="str">
        <f>IF(ISBLANK(Census!C1522),(""),(INT(YEARFRAC(Census!C1522,'Request Form'!$E$11,1))))</f>
        <v/>
      </c>
      <c r="B1751" s="34" t="str">
        <f ca="1">IF(ISBLANK(Census!C1522),(""),(INT(YEARFRAC(Census!C1522,TODAY(),1))))</f>
        <v/>
      </c>
    </row>
    <row r="1752" spans="1:13" x14ac:dyDescent="0.5">
      <c r="A1752" s="64" t="str">
        <f>IF(ISBLANK(Census!C1523),(""),(INT(YEARFRAC(Census!C1523,'Request Form'!$E$11,1))))</f>
        <v/>
      </c>
      <c r="B1752" s="34" t="str">
        <f ca="1">IF(ISBLANK(Census!C1523),(""),(INT(YEARFRAC(Census!C1523,TODAY(),1))))</f>
        <v/>
      </c>
    </row>
    <row r="1753" spans="1:13" x14ac:dyDescent="0.5">
      <c r="A1753" s="64" t="str">
        <f>IF(ISBLANK(Census!C1524),(""),(INT(YEARFRAC(Census!C1524,'Request Form'!$E$11,1))))</f>
        <v/>
      </c>
      <c r="B1753" s="34" t="str">
        <f ca="1">IF(ISBLANK(Census!C1524),(""),(INT(YEARFRAC(Census!C1524,TODAY(),1))))</f>
        <v/>
      </c>
    </row>
    <row r="1754" spans="1:13" x14ac:dyDescent="0.5">
      <c r="A1754" s="64" t="str">
        <f>IF(ISBLANK(Census!C1525),(""),(INT(YEARFRAC(Census!C1525,'Request Form'!$E$11,1))))</f>
        <v/>
      </c>
      <c r="B1754" s="34" t="str">
        <f ca="1">IF(ISBLANK(Census!C1525),(""),(INT(YEARFRAC(Census!C1525,TODAY(),1))))</f>
        <v/>
      </c>
    </row>
    <row r="1755" spans="1:13" x14ac:dyDescent="0.5">
      <c r="A1755" s="64" t="str">
        <f>IF(ISBLANK(Census!C1526),(""),(INT(YEARFRAC(Census!C1526,'Request Form'!$E$11,1))))</f>
        <v/>
      </c>
      <c r="B1755" s="34" t="str">
        <f ca="1">IF(ISBLANK(Census!C1526),(""),(INT(YEARFRAC(Census!C1526,TODAY(),1))))</f>
        <v/>
      </c>
    </row>
    <row r="1756" spans="1:13" x14ac:dyDescent="0.5">
      <c r="A1756" s="64" t="str">
        <f>IF(ISBLANK(Census!C1527),(""),(INT(YEARFRAC(Census!C1527,'Request Form'!$E$11,1))))</f>
        <v/>
      </c>
      <c r="B1756" s="34" t="str">
        <f ca="1">IF(ISBLANK(Census!C1527),(""),(INT(YEARFRAC(Census!C1527,TODAY(),1))))</f>
        <v/>
      </c>
    </row>
    <row r="1757" spans="1:13" x14ac:dyDescent="0.5">
      <c r="A1757" s="64" t="str">
        <f>IF(ISBLANK(Census!C1528),(""),(INT(YEARFRAC(Census!C1528,'Request Form'!$E$11,1))))</f>
        <v/>
      </c>
      <c r="B1757" s="34" t="str">
        <f ca="1">IF(ISBLANK(Census!C1528),(""),(INT(YEARFRAC(Census!C1528,TODAY(),1))))</f>
        <v/>
      </c>
    </row>
    <row r="1758" spans="1:13" x14ac:dyDescent="0.5">
      <c r="A1758" s="64" t="str">
        <f>IF(ISBLANK(Census!C1529),(""),(INT(YEARFRAC(Census!C1529,'Request Form'!$E$11,1))))</f>
        <v/>
      </c>
      <c r="B1758" s="34" t="str">
        <f ca="1">IF(ISBLANK(Census!C1529),(""),(INT(YEARFRAC(Census!C1529,TODAY(),1))))</f>
        <v/>
      </c>
    </row>
    <row r="1759" spans="1:13" x14ac:dyDescent="0.5">
      <c r="A1759" s="64" t="str">
        <f>IF(ISBLANK(Census!C1530),(""),(INT(YEARFRAC(Census!C1530,'Request Form'!$E$11,1))))</f>
        <v/>
      </c>
      <c r="B1759" s="34" t="str">
        <f ca="1">IF(ISBLANK(Census!C1530),(""),(INT(YEARFRAC(Census!C1530,TODAY(),1))))</f>
        <v/>
      </c>
    </row>
    <row r="1760" spans="1:13" x14ac:dyDescent="0.5">
      <c r="A1760" s="64" t="str">
        <f>IF(ISBLANK(Census!C1531),(""),(INT(YEARFRAC(Census!C1531,'Request Form'!$E$11,1))))</f>
        <v/>
      </c>
      <c r="B1760" s="34" t="str">
        <f ca="1">IF(ISBLANK(Census!C1531),(""),(INT(YEARFRAC(Census!C1531,TODAY(),1))))</f>
        <v/>
      </c>
    </row>
    <row r="1761" spans="1:2" x14ac:dyDescent="0.5">
      <c r="A1761" s="64" t="str">
        <f>IF(ISBLANK(Census!C1532),(""),(INT(YEARFRAC(Census!C1532,'Request Form'!$E$11,1))))</f>
        <v/>
      </c>
      <c r="B1761" s="34" t="str">
        <f ca="1">IF(ISBLANK(Census!C1532),(""),(INT(YEARFRAC(Census!C1532,TODAY(),1))))</f>
        <v/>
      </c>
    </row>
    <row r="1762" spans="1:2" x14ac:dyDescent="0.5">
      <c r="A1762" s="64" t="str">
        <f>IF(ISBLANK(Census!C1533),(""),(INT(YEARFRAC(Census!C1533,'Request Form'!$E$11,1))))</f>
        <v/>
      </c>
      <c r="B1762" s="34" t="str">
        <f ca="1">IF(ISBLANK(Census!C1533),(""),(INT(YEARFRAC(Census!C1533,TODAY(),1))))</f>
        <v/>
      </c>
    </row>
    <row r="1763" spans="1:2" x14ac:dyDescent="0.5">
      <c r="A1763" s="64" t="str">
        <f>IF(ISBLANK(Census!C1534),(""),(INT(YEARFRAC(Census!C1534,'Request Form'!$E$11,1))))</f>
        <v/>
      </c>
      <c r="B1763" s="34" t="str">
        <f ca="1">IF(ISBLANK(Census!C1534),(""),(INT(YEARFRAC(Census!C1534,TODAY(),1))))</f>
        <v/>
      </c>
    </row>
    <row r="1764" spans="1:2" x14ac:dyDescent="0.5">
      <c r="A1764" s="64" t="str">
        <f>IF(ISBLANK(Census!C1535),(""),(INT(YEARFRAC(Census!C1535,'Request Form'!$E$11,1))))</f>
        <v/>
      </c>
      <c r="B1764" s="34" t="str">
        <f ca="1">IF(ISBLANK(Census!C1535),(""),(INT(YEARFRAC(Census!C1535,TODAY(),1))))</f>
        <v/>
      </c>
    </row>
    <row r="1765" spans="1:2" x14ac:dyDescent="0.5">
      <c r="A1765" s="64" t="str">
        <f>IF(ISBLANK(Census!C1536),(""),(INT(YEARFRAC(Census!C1536,'Request Form'!$E$11,1))))</f>
        <v/>
      </c>
      <c r="B1765" s="34" t="str">
        <f ca="1">IF(ISBLANK(Census!C1536),(""),(INT(YEARFRAC(Census!C1536,TODAY(),1))))</f>
        <v/>
      </c>
    </row>
    <row r="1766" spans="1:2" x14ac:dyDescent="0.5">
      <c r="A1766" s="64" t="str">
        <f>IF(ISBLANK(Census!C1537),(""),(INT(YEARFRAC(Census!C1537,'Request Form'!$E$11,1))))</f>
        <v/>
      </c>
      <c r="B1766" s="34" t="str">
        <f ca="1">IF(ISBLANK(Census!C1537),(""),(INT(YEARFRAC(Census!C1537,TODAY(),1))))</f>
        <v/>
      </c>
    </row>
    <row r="1767" spans="1:2" x14ac:dyDescent="0.5">
      <c r="A1767" s="64" t="str">
        <f>IF(ISBLANK(Census!C1538),(""),(INT(YEARFRAC(Census!C1538,'Request Form'!$E$11,1))))</f>
        <v/>
      </c>
      <c r="B1767" s="34" t="str">
        <f ca="1">IF(ISBLANK(Census!C1538),(""),(INT(YEARFRAC(Census!C1538,TODAY(),1))))</f>
        <v/>
      </c>
    </row>
    <row r="1768" spans="1:2" x14ac:dyDescent="0.5">
      <c r="A1768" s="64" t="str">
        <f>IF(ISBLANK(Census!C1539),(""),(INT(YEARFRAC(Census!C1539,'Request Form'!$E$11,1))))</f>
        <v/>
      </c>
      <c r="B1768" s="34" t="str">
        <f ca="1">IF(ISBLANK(Census!C1539),(""),(INT(YEARFRAC(Census!C1539,TODAY(),1))))</f>
        <v/>
      </c>
    </row>
    <row r="1769" spans="1:2" x14ac:dyDescent="0.5">
      <c r="A1769" s="64" t="str">
        <f>IF(ISBLANK(Census!C1540),(""),(INT(YEARFRAC(Census!C1540,'Request Form'!$E$11,1))))</f>
        <v/>
      </c>
      <c r="B1769" s="34" t="str">
        <f ca="1">IF(ISBLANK(Census!C1540),(""),(INT(YEARFRAC(Census!C1540,TODAY(),1))))</f>
        <v/>
      </c>
    </row>
    <row r="1770" spans="1:2" x14ac:dyDescent="0.5">
      <c r="A1770" s="64" t="str">
        <f>IF(ISBLANK(Census!C1541),(""),(INT(YEARFRAC(Census!C1541,'Request Form'!$E$11,1))))</f>
        <v/>
      </c>
      <c r="B1770" s="34" t="str">
        <f ca="1">IF(ISBLANK(Census!C1541),(""),(INT(YEARFRAC(Census!C1541,TODAY(),1))))</f>
        <v/>
      </c>
    </row>
    <row r="1771" spans="1:2" x14ac:dyDescent="0.5">
      <c r="A1771" s="64" t="str">
        <f>IF(ISBLANK(Census!C1542),(""),(INT(YEARFRAC(Census!C1542,'Request Form'!$E$11,1))))</f>
        <v/>
      </c>
      <c r="B1771" s="34" t="str">
        <f ca="1">IF(ISBLANK(Census!C1542),(""),(INT(YEARFRAC(Census!C1542,TODAY(),1))))</f>
        <v/>
      </c>
    </row>
    <row r="1772" spans="1:2" x14ac:dyDescent="0.5">
      <c r="A1772" s="64" t="str">
        <f>IF(ISBLANK(Census!C1543),(""),(INT(YEARFRAC(Census!C1543,'Request Form'!$E$11,1))))</f>
        <v/>
      </c>
      <c r="B1772" s="34" t="str">
        <f ca="1">IF(ISBLANK(Census!C1543),(""),(INT(YEARFRAC(Census!C1543,TODAY(),1))))</f>
        <v/>
      </c>
    </row>
    <row r="1773" spans="1:2" x14ac:dyDescent="0.5">
      <c r="A1773" s="64" t="str">
        <f>IF(ISBLANK(Census!C1544),(""),(INT(YEARFRAC(Census!C1544,'Request Form'!$E$11,1))))</f>
        <v/>
      </c>
      <c r="B1773" s="34" t="str">
        <f ca="1">IF(ISBLANK(Census!C1544),(""),(INT(YEARFRAC(Census!C1544,TODAY(),1))))</f>
        <v/>
      </c>
    </row>
    <row r="1774" spans="1:2" x14ac:dyDescent="0.5">
      <c r="A1774" s="64" t="str">
        <f>IF(ISBLANK(Census!C1545),(""),(INT(YEARFRAC(Census!C1545,'Request Form'!$E$11,1))))</f>
        <v/>
      </c>
      <c r="B1774" s="34" t="str">
        <f ca="1">IF(ISBLANK(Census!C1545),(""),(INT(YEARFRAC(Census!C1545,TODAY(),1))))</f>
        <v/>
      </c>
    </row>
    <row r="1775" spans="1:2" x14ac:dyDescent="0.5">
      <c r="A1775" s="64" t="str">
        <f>IF(ISBLANK(Census!C1546),(""),(INT(YEARFRAC(Census!C1546,'Request Form'!$E$11,1))))</f>
        <v/>
      </c>
      <c r="B1775" s="34" t="str">
        <f ca="1">IF(ISBLANK(Census!C1546),(""),(INT(YEARFRAC(Census!C1546,TODAY(),1))))</f>
        <v/>
      </c>
    </row>
    <row r="1776" spans="1:2" x14ac:dyDescent="0.5">
      <c r="A1776" s="64" t="str">
        <f>IF(ISBLANK(Census!C1547),(""),(INT(YEARFRAC(Census!C1547,'Request Form'!$E$11,1))))</f>
        <v/>
      </c>
      <c r="B1776" s="34" t="str">
        <f ca="1">IF(ISBLANK(Census!C1547),(""),(INT(YEARFRAC(Census!C1547,TODAY(),1))))</f>
        <v/>
      </c>
    </row>
    <row r="1777" spans="1:2" x14ac:dyDescent="0.5">
      <c r="A1777" s="64" t="str">
        <f>IF(ISBLANK(Census!C1548),(""),(INT(YEARFRAC(Census!C1548,'Request Form'!$E$11,1))))</f>
        <v/>
      </c>
      <c r="B1777" s="34" t="str">
        <f ca="1">IF(ISBLANK(Census!C1548),(""),(INT(YEARFRAC(Census!C1548,TODAY(),1))))</f>
        <v/>
      </c>
    </row>
    <row r="1778" spans="1:2" x14ac:dyDescent="0.5">
      <c r="A1778" s="64" t="str">
        <f>IF(ISBLANK(Census!C1549),(""),(INT(YEARFRAC(Census!C1549,'Request Form'!$E$11,1))))</f>
        <v/>
      </c>
      <c r="B1778" s="34" t="str">
        <f ca="1">IF(ISBLANK(Census!C1549),(""),(INT(YEARFRAC(Census!C1549,TODAY(),1))))</f>
        <v/>
      </c>
    </row>
    <row r="1779" spans="1:2" x14ac:dyDescent="0.5">
      <c r="A1779" s="64" t="str">
        <f>IF(ISBLANK(Census!C1550),(""),(INT(YEARFRAC(Census!C1550,'Request Form'!$E$11,1))))</f>
        <v/>
      </c>
      <c r="B1779" s="34" t="str">
        <f ca="1">IF(ISBLANK(Census!C1550),(""),(INT(YEARFRAC(Census!C1550,TODAY(),1))))</f>
        <v/>
      </c>
    </row>
    <row r="1780" spans="1:2" x14ac:dyDescent="0.5">
      <c r="A1780" s="64" t="str">
        <f>IF(ISBLANK(Census!C1551),(""),(INT(YEARFRAC(Census!C1551,'Request Form'!$E$11,1))))</f>
        <v/>
      </c>
      <c r="B1780" s="34" t="str">
        <f ca="1">IF(ISBLANK(Census!C1551),(""),(INT(YEARFRAC(Census!C1551,TODAY(),1))))</f>
        <v/>
      </c>
    </row>
    <row r="1781" spans="1:2" x14ac:dyDescent="0.5">
      <c r="A1781" s="64" t="str">
        <f>IF(ISBLANK(Census!C1552),(""),(INT(YEARFRAC(Census!C1552,'Request Form'!$E$11,1))))</f>
        <v/>
      </c>
      <c r="B1781" s="34" t="str">
        <f ca="1">IF(ISBLANK(Census!C1552),(""),(INT(YEARFRAC(Census!C1552,TODAY(),1))))</f>
        <v/>
      </c>
    </row>
    <row r="1782" spans="1:2" x14ac:dyDescent="0.5">
      <c r="A1782" s="64" t="str">
        <f>IF(ISBLANK(Census!C1553),(""),(INT(YEARFRAC(Census!C1553,'Request Form'!$E$11,1))))</f>
        <v/>
      </c>
      <c r="B1782" s="34" t="str">
        <f ca="1">IF(ISBLANK(Census!C1553),(""),(INT(YEARFRAC(Census!C1553,TODAY(),1))))</f>
        <v/>
      </c>
    </row>
    <row r="1783" spans="1:2" x14ac:dyDescent="0.5">
      <c r="A1783" s="64" t="str">
        <f>IF(ISBLANK(Census!C1554),(""),(INT(YEARFRAC(Census!C1554,'Request Form'!$E$11,1))))</f>
        <v/>
      </c>
      <c r="B1783" s="34" t="str">
        <f ca="1">IF(ISBLANK(Census!C1554),(""),(INT(YEARFRAC(Census!C1554,TODAY(),1))))</f>
        <v/>
      </c>
    </row>
    <row r="1784" spans="1:2" x14ac:dyDescent="0.5">
      <c r="A1784" s="64" t="str">
        <f>IF(ISBLANK(Census!C1555),(""),(INT(YEARFRAC(Census!C1555,'Request Form'!$E$11,1))))</f>
        <v/>
      </c>
      <c r="B1784" s="34" t="str">
        <f ca="1">IF(ISBLANK(Census!C1555),(""),(INT(YEARFRAC(Census!C1555,TODAY(),1))))</f>
        <v/>
      </c>
    </row>
    <row r="1785" spans="1:2" x14ac:dyDescent="0.5">
      <c r="A1785" s="64" t="str">
        <f>IF(ISBLANK(Census!C1556),(""),(INT(YEARFRAC(Census!C1556,'Request Form'!$E$11,1))))</f>
        <v/>
      </c>
      <c r="B1785" s="34" t="str">
        <f ca="1">IF(ISBLANK(Census!C1556),(""),(INT(YEARFRAC(Census!C1556,TODAY(),1))))</f>
        <v/>
      </c>
    </row>
    <row r="1786" spans="1:2" x14ac:dyDescent="0.5">
      <c r="A1786" s="64" t="str">
        <f>IF(ISBLANK(Census!C1557),(""),(INT(YEARFRAC(Census!C1557,'Request Form'!$E$11,1))))</f>
        <v/>
      </c>
      <c r="B1786" s="34" t="str">
        <f ca="1">IF(ISBLANK(Census!C1557),(""),(INT(YEARFRAC(Census!C1557,TODAY(),1))))</f>
        <v/>
      </c>
    </row>
    <row r="1787" spans="1:2" x14ac:dyDescent="0.5">
      <c r="A1787" s="64" t="str">
        <f>IF(ISBLANK(Census!C1558),(""),(INT(YEARFRAC(Census!C1558,'Request Form'!$E$11,1))))</f>
        <v/>
      </c>
      <c r="B1787" s="34" t="str">
        <f ca="1">IF(ISBLANK(Census!C1558),(""),(INT(YEARFRAC(Census!C1558,TODAY(),1))))</f>
        <v/>
      </c>
    </row>
    <row r="1788" spans="1:2" x14ac:dyDescent="0.5">
      <c r="A1788" s="64" t="str">
        <f>IF(ISBLANK(Census!C1559),(""),(INT(YEARFRAC(Census!C1559,'Request Form'!$E$11,1))))</f>
        <v/>
      </c>
      <c r="B1788" s="34" t="str">
        <f ca="1">IF(ISBLANK(Census!C1559),(""),(INT(YEARFRAC(Census!C1559,TODAY(),1))))</f>
        <v/>
      </c>
    </row>
    <row r="1789" spans="1:2" x14ac:dyDescent="0.5">
      <c r="A1789" s="64" t="str">
        <f>IF(ISBLANK(Census!C1560),(""),(INT(YEARFRAC(Census!C1560,'Request Form'!$E$11,1))))</f>
        <v/>
      </c>
      <c r="B1789" s="34" t="str">
        <f ca="1">IF(ISBLANK(Census!C1560),(""),(INT(YEARFRAC(Census!C1560,TODAY(),1))))</f>
        <v/>
      </c>
    </row>
    <row r="1790" spans="1:2" x14ac:dyDescent="0.5">
      <c r="A1790" s="64" t="str">
        <f>IF(ISBLANK(Census!C1561),(""),(INT(YEARFRAC(Census!C1561,'Request Form'!$E$11,1))))</f>
        <v/>
      </c>
      <c r="B1790" s="34" t="str">
        <f ca="1">IF(ISBLANK(Census!C1561),(""),(INT(YEARFRAC(Census!C1561,TODAY(),1))))</f>
        <v/>
      </c>
    </row>
    <row r="1791" spans="1:2" x14ac:dyDescent="0.5">
      <c r="A1791" s="64" t="str">
        <f>IF(ISBLANK(Census!C1562),(""),(INT(YEARFRAC(Census!C1562,'Request Form'!$E$11,1))))</f>
        <v/>
      </c>
      <c r="B1791" s="34" t="str">
        <f ca="1">IF(ISBLANK(Census!C1562),(""),(INT(YEARFRAC(Census!C1562,TODAY(),1))))</f>
        <v/>
      </c>
    </row>
    <row r="1792" spans="1:2" x14ac:dyDescent="0.5">
      <c r="A1792" s="64" t="str">
        <f>IF(ISBLANK(Census!C1563),(""),(INT(YEARFRAC(Census!C1563,'Request Form'!$E$11,1))))</f>
        <v/>
      </c>
      <c r="B1792" s="34" t="str">
        <f ca="1">IF(ISBLANK(Census!C1563),(""),(INT(YEARFRAC(Census!C1563,TODAY(),1))))</f>
        <v/>
      </c>
    </row>
    <row r="1793" spans="1:2" x14ac:dyDescent="0.5">
      <c r="A1793" s="64" t="str">
        <f>IF(ISBLANK(Census!C1564),(""),(INT(YEARFRAC(Census!C1564,'Request Form'!$E$11,1))))</f>
        <v/>
      </c>
      <c r="B1793" s="34" t="str">
        <f ca="1">IF(ISBLANK(Census!C1564),(""),(INT(YEARFRAC(Census!C1564,TODAY(),1))))</f>
        <v/>
      </c>
    </row>
    <row r="1794" spans="1:2" x14ac:dyDescent="0.5">
      <c r="A1794" s="64" t="str">
        <f>IF(ISBLANK(Census!C1565),(""),(INT(YEARFRAC(Census!C1565,'Request Form'!$E$11,1))))</f>
        <v/>
      </c>
      <c r="B1794" s="34" t="str">
        <f ca="1">IF(ISBLANK(Census!C1565),(""),(INT(YEARFRAC(Census!C1565,TODAY(),1))))</f>
        <v/>
      </c>
    </row>
    <row r="1795" spans="1:2" x14ac:dyDescent="0.5">
      <c r="A1795" s="64" t="str">
        <f>IF(ISBLANK(Census!C1566),(""),(INT(YEARFRAC(Census!C1566,'Request Form'!$E$11,1))))</f>
        <v/>
      </c>
      <c r="B1795" s="34" t="str">
        <f ca="1">IF(ISBLANK(Census!C1566),(""),(INT(YEARFRAC(Census!C1566,TODAY(),1))))</f>
        <v/>
      </c>
    </row>
    <row r="1796" spans="1:2" x14ac:dyDescent="0.5">
      <c r="A1796" s="64" t="str">
        <f>IF(ISBLANK(Census!C1567),(""),(INT(YEARFRAC(Census!C1567,'Request Form'!$E$11,1))))</f>
        <v/>
      </c>
      <c r="B1796" s="34" t="str">
        <f ca="1">IF(ISBLANK(Census!C1567),(""),(INT(YEARFRAC(Census!C1567,TODAY(),1))))</f>
        <v/>
      </c>
    </row>
    <row r="1797" spans="1:2" x14ac:dyDescent="0.5">
      <c r="A1797" s="64" t="str">
        <f>IF(ISBLANK(Census!C1568),(""),(INT(YEARFRAC(Census!C1568,'Request Form'!$E$11,1))))</f>
        <v/>
      </c>
      <c r="B1797" s="34" t="str">
        <f ca="1">IF(ISBLANK(Census!C1568),(""),(INT(YEARFRAC(Census!C1568,TODAY(),1))))</f>
        <v/>
      </c>
    </row>
    <row r="1798" spans="1:2" x14ac:dyDescent="0.5">
      <c r="A1798" s="64" t="str">
        <f>IF(ISBLANK(Census!C1569),(""),(INT(YEARFRAC(Census!C1569,'Request Form'!$E$11,1))))</f>
        <v/>
      </c>
      <c r="B1798" s="34" t="str">
        <f ca="1">IF(ISBLANK(Census!C1569),(""),(INT(YEARFRAC(Census!C1569,TODAY(),1))))</f>
        <v/>
      </c>
    </row>
    <row r="1799" spans="1:2" x14ac:dyDescent="0.5">
      <c r="A1799" s="64" t="str">
        <f>IF(ISBLANK(Census!C1570),(""),(INT(YEARFRAC(Census!C1570,'Request Form'!$E$11,1))))</f>
        <v/>
      </c>
      <c r="B1799" s="34" t="str">
        <f ca="1">IF(ISBLANK(Census!C1570),(""),(INT(YEARFRAC(Census!C1570,TODAY(),1))))</f>
        <v/>
      </c>
    </row>
    <row r="1800" spans="1:2" x14ac:dyDescent="0.5">
      <c r="A1800" s="64" t="str">
        <f>IF(ISBLANK(Census!C1571),(""),(INT(YEARFRAC(Census!C1571,'Request Form'!$E$11,1))))</f>
        <v/>
      </c>
      <c r="B1800" s="34" t="str">
        <f ca="1">IF(ISBLANK(Census!C1571),(""),(INT(YEARFRAC(Census!C1571,TODAY(),1))))</f>
        <v/>
      </c>
    </row>
    <row r="1801" spans="1:2" x14ac:dyDescent="0.5">
      <c r="A1801" s="64" t="str">
        <f>IF(ISBLANK(Census!C1572),(""),(INT(YEARFRAC(Census!C1572,'Request Form'!$E$11,1))))</f>
        <v/>
      </c>
      <c r="B1801" s="34" t="str">
        <f ca="1">IF(ISBLANK(Census!C1572),(""),(INT(YEARFRAC(Census!C1572,TODAY(),1))))</f>
        <v/>
      </c>
    </row>
    <row r="1802" spans="1:2" x14ac:dyDescent="0.5">
      <c r="A1802" s="64" t="str">
        <f>IF(ISBLANK(Census!C1573),(""),(INT(YEARFRAC(Census!C1573,'Request Form'!$E$11,1))))</f>
        <v/>
      </c>
      <c r="B1802" s="34" t="str">
        <f ca="1">IF(ISBLANK(Census!C1573),(""),(INT(YEARFRAC(Census!C1573,TODAY(),1))))</f>
        <v/>
      </c>
    </row>
    <row r="1803" spans="1:2" x14ac:dyDescent="0.5">
      <c r="A1803" s="64" t="str">
        <f>IF(ISBLANK(Census!C1574),(""),(INT(YEARFRAC(Census!C1574,'Request Form'!$E$11,1))))</f>
        <v/>
      </c>
      <c r="B1803" s="34" t="str">
        <f ca="1">IF(ISBLANK(Census!C1574),(""),(INT(YEARFRAC(Census!C1574,TODAY(),1))))</f>
        <v/>
      </c>
    </row>
    <row r="1804" spans="1:2" x14ac:dyDescent="0.5">
      <c r="A1804" s="64" t="str">
        <f>IF(ISBLANK(Census!C1575),(""),(INT(YEARFRAC(Census!C1575,'Request Form'!$E$11,1))))</f>
        <v/>
      </c>
      <c r="B1804" s="34" t="str">
        <f ca="1">IF(ISBLANK(Census!C1575),(""),(INT(YEARFRAC(Census!C1575,TODAY(),1))))</f>
        <v/>
      </c>
    </row>
    <row r="1805" spans="1:2" x14ac:dyDescent="0.5">
      <c r="A1805" s="64" t="str">
        <f>IF(ISBLANK(Census!C1576),(""),(INT(YEARFRAC(Census!C1576,'Request Form'!$E$11,1))))</f>
        <v/>
      </c>
      <c r="B1805" s="34" t="str">
        <f ca="1">IF(ISBLANK(Census!C1576),(""),(INT(YEARFRAC(Census!C1576,TODAY(),1))))</f>
        <v/>
      </c>
    </row>
    <row r="1806" spans="1:2" x14ac:dyDescent="0.5">
      <c r="A1806" s="64" t="str">
        <f>IF(ISBLANK(Census!C1577),(""),(INT(YEARFRAC(Census!C1577,'Request Form'!$E$11,1))))</f>
        <v/>
      </c>
      <c r="B1806" s="34" t="str">
        <f ca="1">IF(ISBLANK(Census!C1577),(""),(INT(YEARFRAC(Census!C1577,TODAY(),1))))</f>
        <v/>
      </c>
    </row>
    <row r="1807" spans="1:2" x14ac:dyDescent="0.5">
      <c r="A1807" s="64" t="str">
        <f>IF(ISBLANK(Census!C1578),(""),(INT(YEARFRAC(Census!C1578,'Request Form'!$E$11,1))))</f>
        <v/>
      </c>
      <c r="B1807" s="34" t="str">
        <f ca="1">IF(ISBLANK(Census!C1578),(""),(INT(YEARFRAC(Census!C1578,TODAY(),1))))</f>
        <v/>
      </c>
    </row>
    <row r="1808" spans="1:2" x14ac:dyDescent="0.5">
      <c r="A1808" s="64" t="str">
        <f>IF(ISBLANK(Census!C1579),(""),(INT(YEARFRAC(Census!C1579,'Request Form'!$E$11,1))))</f>
        <v/>
      </c>
      <c r="B1808" s="34" t="str">
        <f ca="1">IF(ISBLANK(Census!C1579),(""),(INT(YEARFRAC(Census!C1579,TODAY(),1))))</f>
        <v/>
      </c>
    </row>
    <row r="1809" spans="1:2" x14ac:dyDescent="0.5">
      <c r="A1809" s="64" t="str">
        <f>IF(ISBLANK(Census!C1580),(""),(INT(YEARFRAC(Census!C1580,'Request Form'!$E$11,1))))</f>
        <v/>
      </c>
      <c r="B1809" s="34" t="str">
        <f ca="1">IF(ISBLANK(Census!C1580),(""),(INT(YEARFRAC(Census!C1580,TODAY(),1))))</f>
        <v/>
      </c>
    </row>
    <row r="1810" spans="1:2" x14ac:dyDescent="0.5">
      <c r="A1810" s="64" t="str">
        <f>IF(ISBLANK(Census!C1581),(""),(INT(YEARFRAC(Census!C1581,'Request Form'!$E$11,1))))</f>
        <v/>
      </c>
      <c r="B1810" s="34" t="str">
        <f ca="1">IF(ISBLANK(Census!C1581),(""),(INT(YEARFRAC(Census!C1581,TODAY(),1))))</f>
        <v/>
      </c>
    </row>
    <row r="1811" spans="1:2" x14ac:dyDescent="0.5">
      <c r="A1811" s="64" t="str">
        <f>IF(ISBLANK(Census!C1582),(""),(INT(YEARFRAC(Census!C1582,'Request Form'!$E$11,1))))</f>
        <v/>
      </c>
      <c r="B1811" s="34" t="str">
        <f ca="1">IF(ISBLANK(Census!C1582),(""),(INT(YEARFRAC(Census!C1582,TODAY(),1))))</f>
        <v/>
      </c>
    </row>
    <row r="1812" spans="1:2" x14ac:dyDescent="0.5">
      <c r="A1812" s="64" t="str">
        <f>IF(ISBLANK(Census!C1583),(""),(INT(YEARFRAC(Census!C1583,'Request Form'!$E$11,1))))</f>
        <v/>
      </c>
      <c r="B1812" s="34" t="str">
        <f ca="1">IF(ISBLANK(Census!C1583),(""),(INT(YEARFRAC(Census!C1583,TODAY(),1))))</f>
        <v/>
      </c>
    </row>
    <row r="1813" spans="1:2" x14ac:dyDescent="0.5">
      <c r="A1813" s="64" t="str">
        <f>IF(ISBLANK(Census!C1584),(""),(INT(YEARFRAC(Census!C1584,'Request Form'!$E$11,1))))</f>
        <v/>
      </c>
      <c r="B1813" s="34" t="str">
        <f ca="1">IF(ISBLANK(Census!C1584),(""),(INT(YEARFRAC(Census!C1584,TODAY(),1))))</f>
        <v/>
      </c>
    </row>
    <row r="1814" spans="1:2" x14ac:dyDescent="0.5">
      <c r="A1814" s="64" t="str">
        <f>IF(ISBLANK(Census!C1585),(""),(INT(YEARFRAC(Census!C1585,'Request Form'!$E$11,1))))</f>
        <v/>
      </c>
      <c r="B1814" s="34" t="str">
        <f ca="1">IF(ISBLANK(Census!C1585),(""),(INT(YEARFRAC(Census!C1585,TODAY(),1))))</f>
        <v/>
      </c>
    </row>
    <row r="1815" spans="1:2" x14ac:dyDescent="0.5">
      <c r="A1815" s="64" t="str">
        <f>IF(ISBLANK(Census!C1586),(""),(INT(YEARFRAC(Census!C1586,'Request Form'!$E$11,1))))</f>
        <v/>
      </c>
      <c r="B1815" s="34" t="str">
        <f ca="1">IF(ISBLANK(Census!C1586),(""),(INT(YEARFRAC(Census!C1586,TODAY(),1))))</f>
        <v/>
      </c>
    </row>
    <row r="1816" spans="1:2" x14ac:dyDescent="0.5">
      <c r="A1816" s="64" t="str">
        <f>IF(ISBLANK(Census!C1587),(""),(INT(YEARFRAC(Census!C1587,'Request Form'!$E$11,1))))</f>
        <v/>
      </c>
      <c r="B1816" s="34" t="str">
        <f ca="1">IF(ISBLANK(Census!C1587),(""),(INT(YEARFRAC(Census!C1587,TODAY(),1))))</f>
        <v/>
      </c>
    </row>
    <row r="1817" spans="1:2" x14ac:dyDescent="0.5">
      <c r="A1817" s="64" t="str">
        <f>IF(ISBLANK(Census!C1588),(""),(INT(YEARFRAC(Census!C1588,'Request Form'!$E$11,1))))</f>
        <v/>
      </c>
      <c r="B1817" s="34" t="str">
        <f ca="1">IF(ISBLANK(Census!C1588),(""),(INT(YEARFRAC(Census!C1588,TODAY(),1))))</f>
        <v/>
      </c>
    </row>
    <row r="1818" spans="1:2" x14ac:dyDescent="0.5">
      <c r="A1818" s="64" t="str">
        <f>IF(ISBLANK(Census!C1589),(""),(INT(YEARFRAC(Census!C1589,'Request Form'!$E$11,1))))</f>
        <v/>
      </c>
      <c r="B1818" s="34" t="str">
        <f ca="1">IF(ISBLANK(Census!C1589),(""),(INT(YEARFRAC(Census!C1589,TODAY(),1))))</f>
        <v/>
      </c>
    </row>
    <row r="1819" spans="1:2" x14ac:dyDescent="0.5">
      <c r="A1819" s="64" t="str">
        <f>IF(ISBLANK(Census!C1590),(""),(INT(YEARFRAC(Census!C1590,'Request Form'!$E$11,1))))</f>
        <v/>
      </c>
      <c r="B1819" s="34" t="str">
        <f ca="1">IF(ISBLANK(Census!C1590),(""),(INT(YEARFRAC(Census!C1590,TODAY(),1))))</f>
        <v/>
      </c>
    </row>
    <row r="1820" spans="1:2" x14ac:dyDescent="0.5">
      <c r="A1820" s="64" t="str">
        <f>IF(ISBLANK(Census!C1591),(""),(INT(YEARFRAC(Census!C1591,'Request Form'!$E$11,1))))</f>
        <v/>
      </c>
      <c r="B1820" s="34" t="str">
        <f ca="1">IF(ISBLANK(Census!C1591),(""),(INT(YEARFRAC(Census!C1591,TODAY(),1))))</f>
        <v/>
      </c>
    </row>
    <row r="1821" spans="1:2" x14ac:dyDescent="0.5">
      <c r="A1821" s="64" t="str">
        <f>IF(ISBLANK(Census!C1592),(""),(INT(YEARFRAC(Census!C1592,'Request Form'!$E$11,1))))</f>
        <v/>
      </c>
      <c r="B1821" s="34" t="str">
        <f ca="1">IF(ISBLANK(Census!C1592),(""),(INT(YEARFRAC(Census!C1592,TODAY(),1))))</f>
        <v/>
      </c>
    </row>
    <row r="1822" spans="1:2" x14ac:dyDescent="0.5">
      <c r="A1822" s="64" t="str">
        <f>IF(ISBLANK(Census!C1593),(""),(INT(YEARFRAC(Census!C1593,'Request Form'!$E$11,1))))</f>
        <v/>
      </c>
      <c r="B1822" s="34" t="str">
        <f ca="1">IF(ISBLANK(Census!C1593),(""),(INT(YEARFRAC(Census!C1593,TODAY(),1))))</f>
        <v/>
      </c>
    </row>
    <row r="1823" spans="1:2" x14ac:dyDescent="0.5">
      <c r="A1823" s="64" t="str">
        <f>IF(ISBLANK(Census!C1594),(""),(INT(YEARFRAC(Census!C1594,'Request Form'!$E$11,1))))</f>
        <v/>
      </c>
      <c r="B1823" s="34" t="str">
        <f ca="1">IF(ISBLANK(Census!C1594),(""),(INT(YEARFRAC(Census!C1594,TODAY(),1))))</f>
        <v/>
      </c>
    </row>
    <row r="1824" spans="1:2" x14ac:dyDescent="0.5">
      <c r="A1824" s="64" t="str">
        <f>IF(ISBLANK(Census!C1595),(""),(INT(YEARFRAC(Census!C1595,'Request Form'!$E$11,1))))</f>
        <v/>
      </c>
      <c r="B1824" s="34" t="str">
        <f ca="1">IF(ISBLANK(Census!C1595),(""),(INT(YEARFRAC(Census!C1595,TODAY(),1))))</f>
        <v/>
      </c>
    </row>
    <row r="1825" spans="1:2" x14ac:dyDescent="0.5">
      <c r="A1825" s="64" t="str">
        <f>IF(ISBLANK(Census!C1596),(""),(INT(YEARFRAC(Census!C1596,'Request Form'!$E$11,1))))</f>
        <v/>
      </c>
      <c r="B1825" s="34" t="str">
        <f ca="1">IF(ISBLANK(Census!C1596),(""),(INT(YEARFRAC(Census!C1596,TODAY(),1))))</f>
        <v/>
      </c>
    </row>
    <row r="1826" spans="1:2" x14ac:dyDescent="0.5">
      <c r="A1826" s="64" t="str">
        <f>IF(ISBLANK(Census!C1597),(""),(INT(YEARFRAC(Census!C1597,'Request Form'!$E$11,1))))</f>
        <v/>
      </c>
      <c r="B1826" s="34" t="str">
        <f ca="1">IF(ISBLANK(Census!C1597),(""),(INT(YEARFRAC(Census!C1597,TODAY(),1))))</f>
        <v/>
      </c>
    </row>
    <row r="1827" spans="1:2" x14ac:dyDescent="0.5">
      <c r="A1827" s="64" t="str">
        <f>IF(ISBLANK(Census!C1598),(""),(INT(YEARFRAC(Census!C1598,'Request Form'!$E$11,1))))</f>
        <v/>
      </c>
      <c r="B1827" s="34" t="str">
        <f ca="1">IF(ISBLANK(Census!C1598),(""),(INT(YEARFRAC(Census!C1598,TODAY(),1))))</f>
        <v/>
      </c>
    </row>
    <row r="1828" spans="1:2" x14ac:dyDescent="0.5">
      <c r="A1828" s="64" t="str">
        <f>IF(ISBLANK(Census!C1599),(""),(INT(YEARFRAC(Census!C1599,'Request Form'!$E$11,1))))</f>
        <v/>
      </c>
      <c r="B1828" s="34" t="str">
        <f ca="1">IF(ISBLANK(Census!C1599),(""),(INT(YEARFRAC(Census!C1599,TODAY(),1))))</f>
        <v/>
      </c>
    </row>
    <row r="1829" spans="1:2" x14ac:dyDescent="0.5">
      <c r="A1829" s="64" t="str">
        <f>IF(ISBLANK(Census!C1600),(""),(INT(YEARFRAC(Census!C1600,'Request Form'!$E$11,1))))</f>
        <v/>
      </c>
      <c r="B1829" s="34" t="str">
        <f ca="1">IF(ISBLANK(Census!C1600),(""),(INT(YEARFRAC(Census!C1600,TODAY(),1))))</f>
        <v/>
      </c>
    </row>
    <row r="1830" spans="1:2" x14ac:dyDescent="0.5">
      <c r="A1830" s="64" t="str">
        <f>IF(ISBLANK(Census!C1601),(""),(INT(YEARFRAC(Census!C1601,'Request Form'!$E$11,1))))</f>
        <v/>
      </c>
      <c r="B1830" s="34" t="str">
        <f ca="1">IF(ISBLANK(Census!C1601),(""),(INT(YEARFRAC(Census!C1601,TODAY(),1))))</f>
        <v/>
      </c>
    </row>
    <row r="1831" spans="1:2" x14ac:dyDescent="0.5">
      <c r="A1831" s="64" t="str">
        <f>IF(ISBLANK(Census!C1602),(""),(INT(YEARFRAC(Census!C1602,'Request Form'!$E$11,1))))</f>
        <v/>
      </c>
      <c r="B1831" s="34" t="str">
        <f ca="1">IF(ISBLANK(Census!C1602),(""),(INT(YEARFRAC(Census!C1602,TODAY(),1))))</f>
        <v/>
      </c>
    </row>
    <row r="1832" spans="1:2" x14ac:dyDescent="0.5">
      <c r="A1832" s="64" t="str">
        <f>IF(ISBLANK(Census!C1603),(""),(INT(YEARFRAC(Census!C1603,'Request Form'!$E$11,1))))</f>
        <v/>
      </c>
      <c r="B1832" s="34" t="str">
        <f ca="1">IF(ISBLANK(Census!C1603),(""),(INT(YEARFRAC(Census!C1603,TODAY(),1))))</f>
        <v/>
      </c>
    </row>
    <row r="1833" spans="1:2" x14ac:dyDescent="0.5">
      <c r="A1833" s="64" t="str">
        <f>IF(ISBLANK(Census!C1604),(""),(INT(YEARFRAC(Census!C1604,'Request Form'!$E$11,1))))</f>
        <v/>
      </c>
      <c r="B1833" s="34" t="str">
        <f ca="1">IF(ISBLANK(Census!C1604),(""),(INT(YEARFRAC(Census!C1604,TODAY(),1))))</f>
        <v/>
      </c>
    </row>
    <row r="1834" spans="1:2" x14ac:dyDescent="0.5">
      <c r="A1834" s="64" t="str">
        <f>IF(ISBLANK(Census!C1605),(""),(INT(YEARFRAC(Census!C1605,'Request Form'!$E$11,1))))</f>
        <v/>
      </c>
      <c r="B1834" s="34" t="str">
        <f ca="1">IF(ISBLANK(Census!C1605),(""),(INT(YEARFRAC(Census!C1605,TODAY(),1))))</f>
        <v/>
      </c>
    </row>
    <row r="1835" spans="1:2" x14ac:dyDescent="0.5">
      <c r="A1835" s="64" t="str">
        <f>IF(ISBLANK(Census!C1606),(""),(INT(YEARFRAC(Census!C1606,'Request Form'!$E$11,1))))</f>
        <v/>
      </c>
      <c r="B1835" s="34" t="str">
        <f ca="1">IF(ISBLANK(Census!C1606),(""),(INT(YEARFRAC(Census!C1606,TODAY(),1))))</f>
        <v/>
      </c>
    </row>
    <row r="1836" spans="1:2" x14ac:dyDescent="0.5">
      <c r="A1836" s="64" t="str">
        <f>IF(ISBLANK(Census!C1607),(""),(INT(YEARFRAC(Census!C1607,'Request Form'!$E$11,1))))</f>
        <v/>
      </c>
      <c r="B1836" s="34" t="str">
        <f ca="1">IF(ISBLANK(Census!C1607),(""),(INT(YEARFRAC(Census!C1607,TODAY(),1))))</f>
        <v/>
      </c>
    </row>
    <row r="1837" spans="1:2" x14ac:dyDescent="0.5">
      <c r="A1837" s="64" t="str">
        <f>IF(ISBLANK(Census!C1608),(""),(INT(YEARFRAC(Census!C1608,'Request Form'!$E$11,1))))</f>
        <v/>
      </c>
      <c r="B1837" s="34" t="str">
        <f ca="1">IF(ISBLANK(Census!C1608),(""),(INT(YEARFRAC(Census!C1608,TODAY(),1))))</f>
        <v/>
      </c>
    </row>
    <row r="1838" spans="1:2" x14ac:dyDescent="0.5">
      <c r="A1838" s="64" t="str">
        <f>IF(ISBLANK(Census!C1609),(""),(INT(YEARFRAC(Census!C1609,'Request Form'!$E$11,1))))</f>
        <v/>
      </c>
      <c r="B1838" s="34" t="str">
        <f ca="1">IF(ISBLANK(Census!C1609),(""),(INT(YEARFRAC(Census!C1609,TODAY(),1))))</f>
        <v/>
      </c>
    </row>
    <row r="1839" spans="1:2" x14ac:dyDescent="0.5">
      <c r="A1839" s="64" t="str">
        <f>IF(ISBLANK(Census!C1610),(""),(INT(YEARFRAC(Census!C1610,'Request Form'!$E$11,1))))</f>
        <v/>
      </c>
      <c r="B1839" s="34" t="str">
        <f ca="1">IF(ISBLANK(Census!C1610),(""),(INT(YEARFRAC(Census!C1610,TODAY(),1))))</f>
        <v/>
      </c>
    </row>
    <row r="1840" spans="1:2" x14ac:dyDescent="0.5">
      <c r="A1840" s="64" t="str">
        <f>IF(ISBLANK(Census!C1611),(""),(INT(YEARFRAC(Census!C1611,'Request Form'!$E$11,1))))</f>
        <v/>
      </c>
      <c r="B1840" s="34" t="str">
        <f ca="1">IF(ISBLANK(Census!C1611),(""),(INT(YEARFRAC(Census!C1611,TODAY(),1))))</f>
        <v/>
      </c>
    </row>
    <row r="1841" spans="1:2" x14ac:dyDescent="0.5">
      <c r="A1841" s="64" t="str">
        <f>IF(ISBLANK(Census!C1612),(""),(INT(YEARFRAC(Census!C1612,'Request Form'!$E$11,1))))</f>
        <v/>
      </c>
      <c r="B1841" s="34" t="str">
        <f ca="1">IF(ISBLANK(Census!C1612),(""),(INT(YEARFRAC(Census!C1612,TODAY(),1))))</f>
        <v/>
      </c>
    </row>
    <row r="1842" spans="1:2" x14ac:dyDescent="0.5">
      <c r="A1842" s="64" t="str">
        <f>IF(ISBLANK(Census!C1613),(""),(INT(YEARFRAC(Census!C1613,'Request Form'!$E$11,1))))</f>
        <v/>
      </c>
      <c r="B1842" s="34" t="str">
        <f ca="1">IF(ISBLANK(Census!C1613),(""),(INT(YEARFRAC(Census!C1613,TODAY(),1))))</f>
        <v/>
      </c>
    </row>
    <row r="1843" spans="1:2" x14ac:dyDescent="0.5">
      <c r="A1843" s="64" t="str">
        <f>IF(ISBLANK(Census!C1614),(""),(INT(YEARFRAC(Census!C1614,'Request Form'!$E$11,1))))</f>
        <v/>
      </c>
      <c r="B1843" s="34" t="str">
        <f ca="1">IF(ISBLANK(Census!C1614),(""),(INT(YEARFRAC(Census!C1614,TODAY(),1))))</f>
        <v/>
      </c>
    </row>
    <row r="1844" spans="1:2" x14ac:dyDescent="0.5">
      <c r="A1844" s="64" t="str">
        <f>IF(ISBLANK(Census!C1615),(""),(INT(YEARFRAC(Census!C1615,'Request Form'!$E$11,1))))</f>
        <v/>
      </c>
      <c r="B1844" s="34" t="str">
        <f ca="1">IF(ISBLANK(Census!C1615),(""),(INT(YEARFRAC(Census!C1615,TODAY(),1))))</f>
        <v/>
      </c>
    </row>
    <row r="1845" spans="1:2" x14ac:dyDescent="0.5">
      <c r="A1845" s="64" t="str">
        <f>IF(ISBLANK(Census!C1616),(""),(INT(YEARFRAC(Census!C1616,'Request Form'!$E$11,1))))</f>
        <v/>
      </c>
      <c r="B1845" s="34" t="str">
        <f ca="1">IF(ISBLANK(Census!C1616),(""),(INT(YEARFRAC(Census!C1616,TODAY(),1))))</f>
        <v/>
      </c>
    </row>
    <row r="1846" spans="1:2" x14ac:dyDescent="0.5">
      <c r="A1846" s="64" t="str">
        <f>IF(ISBLANK(Census!C1617),(""),(INT(YEARFRAC(Census!C1617,'Request Form'!$E$11,1))))</f>
        <v/>
      </c>
      <c r="B1846" s="34" t="str">
        <f ca="1">IF(ISBLANK(Census!C1617),(""),(INT(YEARFRAC(Census!C1617,TODAY(),1))))</f>
        <v/>
      </c>
    </row>
    <row r="1847" spans="1:2" x14ac:dyDescent="0.5">
      <c r="A1847" s="64" t="str">
        <f>IF(ISBLANK(Census!C1618),(""),(INT(YEARFRAC(Census!C1618,'Request Form'!$E$11,1))))</f>
        <v/>
      </c>
      <c r="B1847" s="34" t="str">
        <f ca="1">IF(ISBLANK(Census!C1618),(""),(INT(YEARFRAC(Census!C1618,TODAY(),1))))</f>
        <v/>
      </c>
    </row>
    <row r="1848" spans="1:2" x14ac:dyDescent="0.5">
      <c r="A1848" s="64" t="str">
        <f>IF(ISBLANK(Census!C1619),(""),(INT(YEARFRAC(Census!C1619,'Request Form'!$E$11,1))))</f>
        <v/>
      </c>
      <c r="B1848" s="34" t="str">
        <f ca="1">IF(ISBLANK(Census!C1619),(""),(INT(YEARFRAC(Census!C1619,TODAY(),1))))</f>
        <v/>
      </c>
    </row>
    <row r="1849" spans="1:2" x14ac:dyDescent="0.5">
      <c r="A1849" s="64" t="str">
        <f>IF(ISBLANK(Census!C1620),(""),(INT(YEARFRAC(Census!C1620,'Request Form'!$E$11,1))))</f>
        <v/>
      </c>
      <c r="B1849" s="34" t="str">
        <f ca="1">IF(ISBLANK(Census!C1620),(""),(INT(YEARFRAC(Census!C1620,TODAY(),1))))</f>
        <v/>
      </c>
    </row>
    <row r="1850" spans="1:2" x14ac:dyDescent="0.5">
      <c r="A1850" s="64" t="str">
        <f>IF(ISBLANK(Census!C1621),(""),(INT(YEARFRAC(Census!C1621,'Request Form'!$E$11,1))))</f>
        <v/>
      </c>
      <c r="B1850" s="34" t="str">
        <f ca="1">IF(ISBLANK(Census!C1621),(""),(INT(YEARFRAC(Census!C1621,TODAY(),1))))</f>
        <v/>
      </c>
    </row>
    <row r="1851" spans="1:2" x14ac:dyDescent="0.5">
      <c r="A1851" s="64" t="str">
        <f>IF(ISBLANK(Census!C1622),(""),(INT(YEARFRAC(Census!C1622,'Request Form'!$E$11,1))))</f>
        <v/>
      </c>
      <c r="B1851" s="34" t="str">
        <f ca="1">IF(ISBLANK(Census!C1622),(""),(INT(YEARFRAC(Census!C1622,TODAY(),1))))</f>
        <v/>
      </c>
    </row>
    <row r="1852" spans="1:2" x14ac:dyDescent="0.5">
      <c r="A1852" s="64" t="str">
        <f>IF(ISBLANK(Census!C1623),(""),(INT(YEARFRAC(Census!C1623,'Request Form'!$E$11,1))))</f>
        <v/>
      </c>
      <c r="B1852" s="34" t="str">
        <f ca="1">IF(ISBLANK(Census!C1623),(""),(INT(YEARFRAC(Census!C1623,TODAY(),1))))</f>
        <v/>
      </c>
    </row>
    <row r="1853" spans="1:2" x14ac:dyDescent="0.5">
      <c r="A1853" s="64" t="str">
        <f>IF(ISBLANK(Census!C1624),(""),(INT(YEARFRAC(Census!C1624,'Request Form'!$E$11,1))))</f>
        <v/>
      </c>
      <c r="B1853" s="34" t="str">
        <f ca="1">IF(ISBLANK(Census!C1624),(""),(INT(YEARFRAC(Census!C1624,TODAY(),1))))</f>
        <v/>
      </c>
    </row>
    <row r="1854" spans="1:2" x14ac:dyDescent="0.5">
      <c r="A1854" s="64" t="str">
        <f>IF(ISBLANK(Census!C1625),(""),(INT(YEARFRAC(Census!C1625,'Request Form'!$E$11,1))))</f>
        <v/>
      </c>
      <c r="B1854" s="34" t="str">
        <f ca="1">IF(ISBLANK(Census!C1625),(""),(INT(YEARFRAC(Census!C1625,TODAY(),1))))</f>
        <v/>
      </c>
    </row>
    <row r="1855" spans="1:2" x14ac:dyDescent="0.5">
      <c r="A1855" s="64" t="str">
        <f>IF(ISBLANK(Census!C1626),(""),(INT(YEARFRAC(Census!C1626,'Request Form'!$E$11,1))))</f>
        <v/>
      </c>
      <c r="B1855" s="34" t="str">
        <f ca="1">IF(ISBLANK(Census!C1626),(""),(INT(YEARFRAC(Census!C1626,TODAY(),1))))</f>
        <v/>
      </c>
    </row>
    <row r="1856" spans="1:2" x14ac:dyDescent="0.5">
      <c r="A1856" s="64" t="str">
        <f>IF(ISBLANK(Census!C1627),(""),(INT(YEARFRAC(Census!C1627,'Request Form'!$E$11,1))))</f>
        <v/>
      </c>
      <c r="B1856" s="34" t="str">
        <f ca="1">IF(ISBLANK(Census!C1627),(""),(INT(YEARFRAC(Census!C1627,TODAY(),1))))</f>
        <v/>
      </c>
    </row>
    <row r="1857" spans="1:2" x14ac:dyDescent="0.5">
      <c r="A1857" s="64" t="str">
        <f>IF(ISBLANK(Census!C1628),(""),(INT(YEARFRAC(Census!C1628,'Request Form'!$E$11,1))))</f>
        <v/>
      </c>
      <c r="B1857" s="34" t="str">
        <f ca="1">IF(ISBLANK(Census!C1628),(""),(INT(YEARFRAC(Census!C1628,TODAY(),1))))</f>
        <v/>
      </c>
    </row>
    <row r="1858" spans="1:2" x14ac:dyDescent="0.5">
      <c r="A1858" s="64" t="str">
        <f>IF(ISBLANK(Census!C1629),(""),(INT(YEARFRAC(Census!C1629,'Request Form'!$E$11,1))))</f>
        <v/>
      </c>
      <c r="B1858" s="34" t="str">
        <f ca="1">IF(ISBLANK(Census!C1629),(""),(INT(YEARFRAC(Census!C1629,TODAY(),1))))</f>
        <v/>
      </c>
    </row>
    <row r="1859" spans="1:2" x14ac:dyDescent="0.5">
      <c r="A1859" s="64" t="str">
        <f>IF(ISBLANK(Census!C1630),(""),(INT(YEARFRAC(Census!C1630,'Request Form'!$E$11,1))))</f>
        <v/>
      </c>
      <c r="B1859" s="34" t="str">
        <f ca="1">IF(ISBLANK(Census!C1630),(""),(INT(YEARFRAC(Census!C1630,TODAY(),1))))</f>
        <v/>
      </c>
    </row>
    <row r="1860" spans="1:2" x14ac:dyDescent="0.5">
      <c r="A1860" s="64" t="str">
        <f>IF(ISBLANK(Census!C1631),(""),(INT(YEARFRAC(Census!C1631,'Request Form'!$E$11,1))))</f>
        <v/>
      </c>
      <c r="B1860" s="34" t="str">
        <f ca="1">IF(ISBLANK(Census!C1631),(""),(INT(YEARFRAC(Census!C1631,TODAY(),1))))</f>
        <v/>
      </c>
    </row>
    <row r="1861" spans="1:2" x14ac:dyDescent="0.5">
      <c r="A1861" s="64" t="str">
        <f>IF(ISBLANK(Census!C1632),(""),(INT(YEARFRAC(Census!C1632,'Request Form'!$E$11,1))))</f>
        <v/>
      </c>
      <c r="B1861" s="34" t="str">
        <f ca="1">IF(ISBLANK(Census!C1632),(""),(INT(YEARFRAC(Census!C1632,TODAY(),1))))</f>
        <v/>
      </c>
    </row>
    <row r="1862" spans="1:2" x14ac:dyDescent="0.5">
      <c r="A1862" s="64" t="str">
        <f>IF(ISBLANK(Census!C1633),(""),(INT(YEARFRAC(Census!C1633,'Request Form'!$E$11,1))))</f>
        <v/>
      </c>
      <c r="B1862" s="34" t="str">
        <f ca="1">IF(ISBLANK(Census!C1633),(""),(INT(YEARFRAC(Census!C1633,TODAY(),1))))</f>
        <v/>
      </c>
    </row>
    <row r="1863" spans="1:2" x14ac:dyDescent="0.5">
      <c r="A1863" s="64" t="str">
        <f>IF(ISBLANK(Census!C1634),(""),(INT(YEARFRAC(Census!C1634,'Request Form'!$E$11,1))))</f>
        <v/>
      </c>
      <c r="B1863" s="34" t="str">
        <f ca="1">IF(ISBLANK(Census!C1634),(""),(INT(YEARFRAC(Census!C1634,TODAY(),1))))</f>
        <v/>
      </c>
    </row>
    <row r="1864" spans="1:2" x14ac:dyDescent="0.5">
      <c r="A1864" s="64" t="str">
        <f>IF(ISBLANK(Census!C1635),(""),(INT(YEARFRAC(Census!C1635,'Request Form'!$E$11,1))))</f>
        <v/>
      </c>
      <c r="B1864" s="34" t="str">
        <f ca="1">IF(ISBLANK(Census!C1635),(""),(INT(YEARFRAC(Census!C1635,TODAY(),1))))</f>
        <v/>
      </c>
    </row>
    <row r="1865" spans="1:2" x14ac:dyDescent="0.5">
      <c r="A1865" s="64" t="str">
        <f>IF(ISBLANK(Census!C1636),(""),(INT(YEARFRAC(Census!C1636,'Request Form'!$E$11,1))))</f>
        <v/>
      </c>
      <c r="B1865" s="34" t="str">
        <f ca="1">IF(ISBLANK(Census!C1636),(""),(INT(YEARFRAC(Census!C1636,TODAY(),1))))</f>
        <v/>
      </c>
    </row>
    <row r="1866" spans="1:2" x14ac:dyDescent="0.5">
      <c r="A1866" s="64" t="str">
        <f>IF(ISBLANK(Census!C1637),(""),(INT(YEARFRAC(Census!C1637,'Request Form'!$E$11,1))))</f>
        <v/>
      </c>
      <c r="B1866" s="34" t="str">
        <f ca="1">IF(ISBLANK(Census!C1637),(""),(INT(YEARFRAC(Census!C1637,TODAY(),1))))</f>
        <v/>
      </c>
    </row>
    <row r="1867" spans="1:2" x14ac:dyDescent="0.5">
      <c r="A1867" s="64" t="str">
        <f>IF(ISBLANK(Census!C1638),(""),(INT(YEARFRAC(Census!C1638,'Request Form'!$E$11,1))))</f>
        <v/>
      </c>
      <c r="B1867" s="34" t="str">
        <f ca="1">IF(ISBLANK(Census!C1638),(""),(INT(YEARFRAC(Census!C1638,TODAY(),1))))</f>
        <v/>
      </c>
    </row>
    <row r="1868" spans="1:2" x14ac:dyDescent="0.5">
      <c r="A1868" s="64" t="str">
        <f>IF(ISBLANK(Census!C1639),(""),(INT(YEARFRAC(Census!C1639,'Request Form'!$E$11,1))))</f>
        <v/>
      </c>
      <c r="B1868" s="34" t="str">
        <f ca="1">IF(ISBLANK(Census!C1639),(""),(INT(YEARFRAC(Census!C1639,TODAY(),1))))</f>
        <v/>
      </c>
    </row>
    <row r="1869" spans="1:2" x14ac:dyDescent="0.5">
      <c r="A1869" s="64" t="str">
        <f>IF(ISBLANK(Census!C1640),(""),(INT(YEARFRAC(Census!C1640,'Request Form'!$E$11,1))))</f>
        <v/>
      </c>
      <c r="B1869" s="34" t="str">
        <f ca="1">IF(ISBLANK(Census!C1640),(""),(INT(YEARFRAC(Census!C1640,TODAY(),1))))</f>
        <v/>
      </c>
    </row>
    <row r="1870" spans="1:2" x14ac:dyDescent="0.5">
      <c r="A1870" s="64" t="str">
        <f>IF(ISBLANK(Census!C1641),(""),(INT(YEARFRAC(Census!C1641,'Request Form'!$E$11,1))))</f>
        <v/>
      </c>
      <c r="B1870" s="34" t="str">
        <f ca="1">IF(ISBLANK(Census!C1641),(""),(INT(YEARFRAC(Census!C1641,TODAY(),1))))</f>
        <v/>
      </c>
    </row>
    <row r="1871" spans="1:2" x14ac:dyDescent="0.5">
      <c r="A1871" s="64" t="str">
        <f>IF(ISBLANK(Census!C1642),(""),(INT(YEARFRAC(Census!C1642,'Request Form'!$E$11,1))))</f>
        <v/>
      </c>
      <c r="B1871" s="34" t="str">
        <f ca="1">IF(ISBLANK(Census!C1642),(""),(INT(YEARFRAC(Census!C1642,TODAY(),1))))</f>
        <v/>
      </c>
    </row>
    <row r="1872" spans="1:2" x14ac:dyDescent="0.5">
      <c r="A1872" s="64" t="str">
        <f>IF(ISBLANK(Census!C1643),(""),(INT(YEARFRAC(Census!C1643,'Request Form'!$E$11,1))))</f>
        <v/>
      </c>
      <c r="B1872" s="34" t="str">
        <f ca="1">IF(ISBLANK(Census!C1643),(""),(INT(YEARFRAC(Census!C1643,TODAY(),1))))</f>
        <v/>
      </c>
    </row>
    <row r="1873" spans="1:2" x14ac:dyDescent="0.5">
      <c r="A1873" s="64" t="str">
        <f>IF(ISBLANK(Census!C1644),(""),(INT(YEARFRAC(Census!C1644,'Request Form'!$E$11,1))))</f>
        <v/>
      </c>
      <c r="B1873" s="34" t="str">
        <f ca="1">IF(ISBLANK(Census!C1644),(""),(INT(YEARFRAC(Census!C1644,TODAY(),1))))</f>
        <v/>
      </c>
    </row>
    <row r="1874" spans="1:2" x14ac:dyDescent="0.5">
      <c r="A1874" s="64" t="str">
        <f>IF(ISBLANK(Census!C1645),(""),(INT(YEARFRAC(Census!C1645,'Request Form'!$E$11,1))))</f>
        <v/>
      </c>
      <c r="B1874" s="34" t="str">
        <f ca="1">IF(ISBLANK(Census!C1645),(""),(INT(YEARFRAC(Census!C1645,TODAY(),1))))</f>
        <v/>
      </c>
    </row>
    <row r="1875" spans="1:2" x14ac:dyDescent="0.5">
      <c r="A1875" s="64" t="str">
        <f>IF(ISBLANK(Census!C1646),(""),(INT(YEARFRAC(Census!C1646,'Request Form'!$E$11,1))))</f>
        <v/>
      </c>
      <c r="B1875" s="34" t="str">
        <f ca="1">IF(ISBLANK(Census!C1646),(""),(INT(YEARFRAC(Census!C1646,TODAY(),1))))</f>
        <v/>
      </c>
    </row>
    <row r="1876" spans="1:2" x14ac:dyDescent="0.5">
      <c r="A1876" s="64" t="str">
        <f>IF(ISBLANK(Census!C1647),(""),(INT(YEARFRAC(Census!C1647,'Request Form'!$E$11,1))))</f>
        <v/>
      </c>
      <c r="B1876" s="34" t="str">
        <f ca="1">IF(ISBLANK(Census!C1647),(""),(INT(YEARFRAC(Census!C1647,TODAY(),1))))</f>
        <v/>
      </c>
    </row>
    <row r="1877" spans="1:2" x14ac:dyDescent="0.5">
      <c r="A1877" s="64" t="str">
        <f>IF(ISBLANK(Census!C1648),(""),(INT(YEARFRAC(Census!C1648,'Request Form'!$E$11,1))))</f>
        <v/>
      </c>
      <c r="B1877" s="34" t="str">
        <f ca="1">IF(ISBLANK(Census!C1648),(""),(INT(YEARFRAC(Census!C1648,TODAY(),1))))</f>
        <v/>
      </c>
    </row>
    <row r="1878" spans="1:2" x14ac:dyDescent="0.5">
      <c r="A1878" s="64" t="str">
        <f>IF(ISBLANK(Census!C1649),(""),(INT(YEARFRAC(Census!C1649,'Request Form'!$E$11,1))))</f>
        <v/>
      </c>
      <c r="B1878" s="34" t="str">
        <f ca="1">IF(ISBLANK(Census!C1649),(""),(INT(YEARFRAC(Census!C1649,TODAY(),1))))</f>
        <v/>
      </c>
    </row>
    <row r="1879" spans="1:2" x14ac:dyDescent="0.5">
      <c r="A1879" s="64" t="str">
        <f>IF(ISBLANK(Census!C1650),(""),(INT(YEARFRAC(Census!C1650,'Request Form'!$E$11,1))))</f>
        <v/>
      </c>
      <c r="B1879" s="34" t="str">
        <f ca="1">IF(ISBLANK(Census!C1650),(""),(INT(YEARFRAC(Census!C1650,TODAY(),1))))</f>
        <v/>
      </c>
    </row>
    <row r="1880" spans="1:2" x14ac:dyDescent="0.5">
      <c r="A1880" s="64" t="str">
        <f>IF(ISBLANK(Census!C1651),(""),(INT(YEARFRAC(Census!C1651,'Request Form'!$E$11,1))))</f>
        <v/>
      </c>
      <c r="B1880" s="34" t="str">
        <f ca="1">IF(ISBLANK(Census!C1651),(""),(INT(YEARFRAC(Census!C1651,TODAY(),1))))</f>
        <v/>
      </c>
    </row>
    <row r="1881" spans="1:2" x14ac:dyDescent="0.5">
      <c r="A1881" s="64" t="str">
        <f>IF(ISBLANK(Census!C1652),(""),(INT(YEARFRAC(Census!C1652,'Request Form'!$E$11,1))))</f>
        <v/>
      </c>
      <c r="B1881" s="34" t="str">
        <f ca="1">IF(ISBLANK(Census!C1652),(""),(INT(YEARFRAC(Census!C1652,TODAY(),1))))</f>
        <v/>
      </c>
    </row>
    <row r="1882" spans="1:2" x14ac:dyDescent="0.5">
      <c r="A1882" s="64" t="str">
        <f>IF(ISBLANK(Census!C1653),(""),(INT(YEARFRAC(Census!C1653,'Request Form'!$E$11,1))))</f>
        <v/>
      </c>
      <c r="B1882" s="34" t="str">
        <f ca="1">IF(ISBLANK(Census!C1653),(""),(INT(YEARFRAC(Census!C1653,TODAY(),1))))</f>
        <v/>
      </c>
    </row>
    <row r="1883" spans="1:2" x14ac:dyDescent="0.5">
      <c r="A1883" s="64" t="str">
        <f>IF(ISBLANK(Census!C1654),(""),(INT(YEARFRAC(Census!C1654,'Request Form'!$E$11,1))))</f>
        <v/>
      </c>
      <c r="B1883" s="34" t="str">
        <f ca="1">IF(ISBLANK(Census!C1654),(""),(INT(YEARFRAC(Census!C1654,TODAY(),1))))</f>
        <v/>
      </c>
    </row>
    <row r="1884" spans="1:2" x14ac:dyDescent="0.5">
      <c r="A1884" s="64" t="str">
        <f>IF(ISBLANK(Census!C1655),(""),(INT(YEARFRAC(Census!C1655,'Request Form'!$E$11,1))))</f>
        <v/>
      </c>
      <c r="B1884" s="34" t="str">
        <f ca="1">IF(ISBLANK(Census!C1655),(""),(INT(YEARFRAC(Census!C1655,TODAY(),1))))</f>
        <v/>
      </c>
    </row>
    <row r="1885" spans="1:2" x14ac:dyDescent="0.5">
      <c r="A1885" s="64" t="str">
        <f>IF(ISBLANK(Census!C1656),(""),(INT(YEARFRAC(Census!C1656,'Request Form'!$E$11,1))))</f>
        <v/>
      </c>
      <c r="B1885" s="34" t="str">
        <f ca="1">IF(ISBLANK(Census!C1656),(""),(INT(YEARFRAC(Census!C1656,TODAY(),1))))</f>
        <v/>
      </c>
    </row>
    <row r="1886" spans="1:2" x14ac:dyDescent="0.5">
      <c r="A1886" s="64" t="str">
        <f>IF(ISBLANK(Census!C1657),(""),(INT(YEARFRAC(Census!C1657,'Request Form'!$E$11,1))))</f>
        <v/>
      </c>
      <c r="B1886" s="34" t="str">
        <f ca="1">IF(ISBLANK(Census!C1657),(""),(INT(YEARFRAC(Census!C1657,TODAY(),1))))</f>
        <v/>
      </c>
    </row>
    <row r="1887" spans="1:2" x14ac:dyDescent="0.5">
      <c r="A1887" s="64" t="str">
        <f>IF(ISBLANK(Census!C1658),(""),(INT(YEARFRAC(Census!C1658,'Request Form'!$E$11,1))))</f>
        <v/>
      </c>
      <c r="B1887" s="34" t="str">
        <f ca="1">IF(ISBLANK(Census!C1658),(""),(INT(YEARFRAC(Census!C1658,TODAY(),1))))</f>
        <v/>
      </c>
    </row>
    <row r="1888" spans="1:2" x14ac:dyDescent="0.5">
      <c r="A1888" s="64" t="str">
        <f>IF(ISBLANK(Census!C1659),(""),(INT(YEARFRAC(Census!C1659,'Request Form'!$E$11,1))))</f>
        <v/>
      </c>
      <c r="B1888" s="34" t="str">
        <f ca="1">IF(ISBLANK(Census!C1659),(""),(INT(YEARFRAC(Census!C1659,TODAY(),1))))</f>
        <v/>
      </c>
    </row>
    <row r="1889" spans="1:2" x14ac:dyDescent="0.5">
      <c r="A1889" s="64" t="str">
        <f>IF(ISBLANK(Census!C1660),(""),(INT(YEARFRAC(Census!C1660,'Request Form'!$E$11,1))))</f>
        <v/>
      </c>
      <c r="B1889" s="34" t="str">
        <f ca="1">IF(ISBLANK(Census!C1660),(""),(INT(YEARFRAC(Census!C1660,TODAY(),1))))</f>
        <v/>
      </c>
    </row>
    <row r="1890" spans="1:2" x14ac:dyDescent="0.5">
      <c r="A1890" s="64" t="str">
        <f>IF(ISBLANK(Census!C1661),(""),(INT(YEARFRAC(Census!C1661,'Request Form'!$E$11,1))))</f>
        <v/>
      </c>
      <c r="B1890" s="34" t="str">
        <f ca="1">IF(ISBLANK(Census!C1661),(""),(INT(YEARFRAC(Census!C1661,TODAY(),1))))</f>
        <v/>
      </c>
    </row>
    <row r="1891" spans="1:2" x14ac:dyDescent="0.5">
      <c r="A1891" s="64" t="str">
        <f>IF(ISBLANK(Census!C1662),(""),(INT(YEARFRAC(Census!C1662,'Request Form'!$E$11,1))))</f>
        <v/>
      </c>
      <c r="B1891" s="34" t="str">
        <f ca="1">IF(ISBLANK(Census!C1662),(""),(INT(YEARFRAC(Census!C1662,TODAY(),1))))</f>
        <v/>
      </c>
    </row>
    <row r="1892" spans="1:2" x14ac:dyDescent="0.5">
      <c r="A1892" s="64" t="str">
        <f>IF(ISBLANK(Census!C1663),(""),(INT(YEARFRAC(Census!C1663,'Request Form'!$E$11,1))))</f>
        <v/>
      </c>
      <c r="B1892" s="34" t="str">
        <f ca="1">IF(ISBLANK(Census!C1663),(""),(INT(YEARFRAC(Census!C1663,TODAY(),1))))</f>
        <v/>
      </c>
    </row>
    <row r="1893" spans="1:2" x14ac:dyDescent="0.5">
      <c r="A1893" s="64" t="str">
        <f>IF(ISBLANK(Census!C1664),(""),(INT(YEARFRAC(Census!C1664,'Request Form'!$E$11,1))))</f>
        <v/>
      </c>
      <c r="B1893" s="34" t="str">
        <f ca="1">IF(ISBLANK(Census!C1664),(""),(INT(YEARFRAC(Census!C1664,TODAY(),1))))</f>
        <v/>
      </c>
    </row>
    <row r="1894" spans="1:2" x14ac:dyDescent="0.5">
      <c r="A1894" s="64" t="str">
        <f>IF(ISBLANK(Census!C1665),(""),(INT(YEARFRAC(Census!C1665,'Request Form'!$E$11,1))))</f>
        <v/>
      </c>
      <c r="B1894" s="34" t="str">
        <f ca="1">IF(ISBLANK(Census!C1665),(""),(INT(YEARFRAC(Census!C1665,TODAY(),1))))</f>
        <v/>
      </c>
    </row>
    <row r="1895" spans="1:2" x14ac:dyDescent="0.5">
      <c r="A1895" s="64" t="str">
        <f>IF(ISBLANK(Census!C1666),(""),(INT(YEARFRAC(Census!C1666,'Request Form'!$E$11,1))))</f>
        <v/>
      </c>
      <c r="B1895" s="34" t="str">
        <f ca="1">IF(ISBLANK(Census!C1666),(""),(INT(YEARFRAC(Census!C1666,TODAY(),1))))</f>
        <v/>
      </c>
    </row>
    <row r="1896" spans="1:2" x14ac:dyDescent="0.5">
      <c r="A1896" s="64" t="str">
        <f>IF(ISBLANK(Census!C1667),(""),(INT(YEARFRAC(Census!C1667,'Request Form'!$E$11,1))))</f>
        <v/>
      </c>
      <c r="B1896" s="34" t="str">
        <f ca="1">IF(ISBLANK(Census!C1667),(""),(INT(YEARFRAC(Census!C1667,TODAY(),1))))</f>
        <v/>
      </c>
    </row>
    <row r="1897" spans="1:2" x14ac:dyDescent="0.5">
      <c r="A1897" s="64" t="str">
        <f>IF(ISBLANK(Census!C1668),(""),(INT(YEARFRAC(Census!C1668,'Request Form'!$E$11,1))))</f>
        <v/>
      </c>
      <c r="B1897" s="34" t="str">
        <f ca="1">IF(ISBLANK(Census!C1668),(""),(INT(YEARFRAC(Census!C1668,TODAY(),1))))</f>
        <v/>
      </c>
    </row>
    <row r="1898" spans="1:2" x14ac:dyDescent="0.5">
      <c r="A1898" s="64" t="str">
        <f>IF(ISBLANK(Census!C1669),(""),(INT(YEARFRAC(Census!C1669,'Request Form'!$E$11,1))))</f>
        <v/>
      </c>
      <c r="B1898" s="34" t="str">
        <f ca="1">IF(ISBLANK(Census!C1669),(""),(INT(YEARFRAC(Census!C1669,TODAY(),1))))</f>
        <v/>
      </c>
    </row>
    <row r="1899" spans="1:2" x14ac:dyDescent="0.5">
      <c r="A1899" s="64" t="str">
        <f>IF(ISBLANK(Census!C1670),(""),(INT(YEARFRAC(Census!C1670,'Request Form'!$E$11,1))))</f>
        <v/>
      </c>
      <c r="B1899" s="34" t="str">
        <f ca="1">IF(ISBLANK(Census!C1670),(""),(INT(YEARFRAC(Census!C1670,TODAY(),1))))</f>
        <v/>
      </c>
    </row>
    <row r="1900" spans="1:2" x14ac:dyDescent="0.5">
      <c r="A1900" s="64" t="str">
        <f>IF(ISBLANK(Census!C1671),(""),(INT(YEARFRAC(Census!C1671,'Request Form'!$E$11,1))))</f>
        <v/>
      </c>
      <c r="B1900" s="34" t="str">
        <f ca="1">IF(ISBLANK(Census!C1671),(""),(INT(YEARFRAC(Census!C1671,TODAY(),1))))</f>
        <v/>
      </c>
    </row>
    <row r="1901" spans="1:2" x14ac:dyDescent="0.5">
      <c r="A1901" s="64" t="str">
        <f>IF(ISBLANK(Census!C1672),(""),(INT(YEARFRAC(Census!C1672,'Request Form'!$E$11,1))))</f>
        <v/>
      </c>
      <c r="B1901" s="34" t="str">
        <f ca="1">IF(ISBLANK(Census!C1672),(""),(INT(YEARFRAC(Census!C1672,TODAY(),1))))</f>
        <v/>
      </c>
    </row>
    <row r="1902" spans="1:2" x14ac:dyDescent="0.5">
      <c r="A1902" s="64" t="str">
        <f>IF(ISBLANK(Census!C1673),(""),(INT(YEARFRAC(Census!C1673,'Request Form'!$E$11,1))))</f>
        <v/>
      </c>
      <c r="B1902" s="34" t="str">
        <f ca="1">IF(ISBLANK(Census!C1673),(""),(INT(YEARFRAC(Census!C1673,TODAY(),1))))</f>
        <v/>
      </c>
    </row>
    <row r="1903" spans="1:2" x14ac:dyDescent="0.5">
      <c r="A1903" s="64" t="str">
        <f>IF(ISBLANK(Census!C1674),(""),(INT(YEARFRAC(Census!C1674,'Request Form'!$E$11,1))))</f>
        <v/>
      </c>
      <c r="B1903" s="34" t="str">
        <f ca="1">IF(ISBLANK(Census!C1674),(""),(INT(YEARFRAC(Census!C1674,TODAY(),1))))</f>
        <v/>
      </c>
    </row>
    <row r="1904" spans="1:2" x14ac:dyDescent="0.5">
      <c r="A1904" s="64" t="str">
        <f>IF(ISBLANK(Census!C1675),(""),(INT(YEARFRAC(Census!C1675,'Request Form'!$E$11,1))))</f>
        <v/>
      </c>
      <c r="B1904" s="34" t="str">
        <f ca="1">IF(ISBLANK(Census!C1675),(""),(INT(YEARFRAC(Census!C1675,TODAY(),1))))</f>
        <v/>
      </c>
    </row>
    <row r="1905" spans="1:2" x14ac:dyDescent="0.5">
      <c r="A1905" s="64" t="str">
        <f>IF(ISBLANK(Census!C1676),(""),(INT(YEARFRAC(Census!C1676,'Request Form'!$E$11,1))))</f>
        <v/>
      </c>
      <c r="B1905" s="34" t="str">
        <f ca="1">IF(ISBLANK(Census!C1676),(""),(INT(YEARFRAC(Census!C1676,TODAY(),1))))</f>
        <v/>
      </c>
    </row>
    <row r="1906" spans="1:2" x14ac:dyDescent="0.5">
      <c r="A1906" s="64" t="str">
        <f>IF(ISBLANK(Census!C1677),(""),(INT(YEARFRAC(Census!C1677,'Request Form'!$E$11,1))))</f>
        <v/>
      </c>
      <c r="B1906" s="34" t="str">
        <f ca="1">IF(ISBLANK(Census!C1677),(""),(INT(YEARFRAC(Census!C1677,TODAY(),1))))</f>
        <v/>
      </c>
    </row>
    <row r="1907" spans="1:2" x14ac:dyDescent="0.5">
      <c r="A1907" s="64" t="str">
        <f>IF(ISBLANK(Census!C1678),(""),(INT(YEARFRAC(Census!C1678,'Request Form'!$E$11,1))))</f>
        <v/>
      </c>
      <c r="B1907" s="34" t="str">
        <f ca="1">IF(ISBLANK(Census!C1678),(""),(INT(YEARFRAC(Census!C1678,TODAY(),1))))</f>
        <v/>
      </c>
    </row>
    <row r="1908" spans="1:2" x14ac:dyDescent="0.5">
      <c r="A1908" s="64" t="str">
        <f>IF(ISBLANK(Census!C1679),(""),(INT(YEARFRAC(Census!C1679,'Request Form'!$E$11,1))))</f>
        <v/>
      </c>
      <c r="B1908" s="34" t="str">
        <f ca="1">IF(ISBLANK(Census!C1679),(""),(INT(YEARFRAC(Census!C1679,TODAY(),1))))</f>
        <v/>
      </c>
    </row>
    <row r="1909" spans="1:2" x14ac:dyDescent="0.5">
      <c r="A1909" s="64" t="str">
        <f>IF(ISBLANK(Census!C1680),(""),(INT(YEARFRAC(Census!C1680,'Request Form'!$E$11,1))))</f>
        <v/>
      </c>
      <c r="B1909" s="34" t="str">
        <f ca="1">IF(ISBLANK(Census!C1680),(""),(INT(YEARFRAC(Census!C1680,TODAY(),1))))</f>
        <v/>
      </c>
    </row>
    <row r="1910" spans="1:2" x14ac:dyDescent="0.5">
      <c r="A1910" s="64" t="str">
        <f>IF(ISBLANK(Census!C1681),(""),(INT(YEARFRAC(Census!C1681,'Request Form'!$E$11,1))))</f>
        <v/>
      </c>
      <c r="B1910" s="34" t="str">
        <f ca="1">IF(ISBLANK(Census!C1681),(""),(INT(YEARFRAC(Census!C1681,TODAY(),1))))</f>
        <v/>
      </c>
    </row>
    <row r="1911" spans="1:2" x14ac:dyDescent="0.5">
      <c r="A1911" s="64" t="str">
        <f>IF(ISBLANK(Census!C1682),(""),(INT(YEARFRAC(Census!C1682,'Request Form'!$E$11,1))))</f>
        <v/>
      </c>
      <c r="B1911" s="34" t="str">
        <f ca="1">IF(ISBLANK(Census!C1682),(""),(INT(YEARFRAC(Census!C1682,TODAY(),1))))</f>
        <v/>
      </c>
    </row>
    <row r="1912" spans="1:2" x14ac:dyDescent="0.5">
      <c r="A1912" s="64" t="str">
        <f>IF(ISBLANK(Census!C1683),(""),(INT(YEARFRAC(Census!C1683,'Request Form'!$E$11,1))))</f>
        <v/>
      </c>
      <c r="B1912" s="34" t="str">
        <f ca="1">IF(ISBLANK(Census!C1683),(""),(INT(YEARFRAC(Census!C1683,TODAY(),1))))</f>
        <v/>
      </c>
    </row>
    <row r="1913" spans="1:2" x14ac:dyDescent="0.5">
      <c r="A1913" s="64" t="str">
        <f>IF(ISBLANK(Census!C1684),(""),(INT(YEARFRAC(Census!C1684,'Request Form'!$E$11,1))))</f>
        <v/>
      </c>
      <c r="B1913" s="34" t="str">
        <f ca="1">IF(ISBLANK(Census!C1684),(""),(INT(YEARFRAC(Census!C1684,TODAY(),1))))</f>
        <v/>
      </c>
    </row>
    <row r="1914" spans="1:2" x14ac:dyDescent="0.5">
      <c r="A1914" s="64" t="str">
        <f>IF(ISBLANK(Census!C1685),(""),(INT(YEARFRAC(Census!C1685,'Request Form'!$E$11,1))))</f>
        <v/>
      </c>
      <c r="B1914" s="34" t="str">
        <f ca="1">IF(ISBLANK(Census!C1685),(""),(INT(YEARFRAC(Census!C1685,TODAY(),1))))</f>
        <v/>
      </c>
    </row>
    <row r="1915" spans="1:2" x14ac:dyDescent="0.5">
      <c r="A1915" s="64" t="str">
        <f>IF(ISBLANK(Census!C1686),(""),(INT(YEARFRAC(Census!C1686,'Request Form'!$E$11,1))))</f>
        <v/>
      </c>
      <c r="B1915" s="34" t="str">
        <f ca="1">IF(ISBLANK(Census!C1686),(""),(INT(YEARFRAC(Census!C1686,TODAY(),1))))</f>
        <v/>
      </c>
    </row>
    <row r="1916" spans="1:2" x14ac:dyDescent="0.5">
      <c r="A1916" s="64" t="str">
        <f>IF(ISBLANK(Census!C1687),(""),(INT(YEARFRAC(Census!C1687,'Request Form'!$E$11,1))))</f>
        <v/>
      </c>
      <c r="B1916" s="34" t="str">
        <f ca="1">IF(ISBLANK(Census!C1687),(""),(INT(YEARFRAC(Census!C1687,TODAY(),1))))</f>
        <v/>
      </c>
    </row>
    <row r="1917" spans="1:2" x14ac:dyDescent="0.5">
      <c r="A1917" s="64" t="str">
        <f>IF(ISBLANK(Census!C1688),(""),(INT(YEARFRAC(Census!C1688,'Request Form'!$E$11,1))))</f>
        <v/>
      </c>
      <c r="B1917" s="34" t="str">
        <f ca="1">IF(ISBLANK(Census!C1688),(""),(INT(YEARFRAC(Census!C1688,TODAY(),1))))</f>
        <v/>
      </c>
    </row>
    <row r="1918" spans="1:2" x14ac:dyDescent="0.5">
      <c r="A1918" s="64" t="str">
        <f>IF(ISBLANK(Census!C1689),(""),(INT(YEARFRAC(Census!C1689,'Request Form'!$E$11,1))))</f>
        <v/>
      </c>
      <c r="B1918" s="34" t="str">
        <f ca="1">IF(ISBLANK(Census!C1689),(""),(INT(YEARFRAC(Census!C1689,TODAY(),1))))</f>
        <v/>
      </c>
    </row>
    <row r="1919" spans="1:2" x14ac:dyDescent="0.5">
      <c r="A1919" s="64" t="str">
        <f>IF(ISBLANK(Census!C1690),(""),(INT(YEARFRAC(Census!C1690,'Request Form'!$E$11,1))))</f>
        <v/>
      </c>
      <c r="B1919" s="34" t="str">
        <f ca="1">IF(ISBLANK(Census!C1690),(""),(INT(YEARFRAC(Census!C1690,TODAY(),1))))</f>
        <v/>
      </c>
    </row>
    <row r="1920" spans="1:2" x14ac:dyDescent="0.5">
      <c r="A1920" s="64" t="str">
        <f>IF(ISBLANK(Census!C1691),(""),(INT(YEARFRAC(Census!C1691,'Request Form'!$E$11,1))))</f>
        <v/>
      </c>
      <c r="B1920" s="34" t="str">
        <f ca="1">IF(ISBLANK(Census!C1691),(""),(INT(YEARFRAC(Census!C1691,TODAY(),1))))</f>
        <v/>
      </c>
    </row>
    <row r="1921" spans="1:2" x14ac:dyDescent="0.5">
      <c r="A1921" s="64" t="str">
        <f>IF(ISBLANK(Census!C1692),(""),(INT(YEARFRAC(Census!C1692,'Request Form'!$E$11,1))))</f>
        <v/>
      </c>
      <c r="B1921" s="34" t="str">
        <f ca="1">IF(ISBLANK(Census!C1692),(""),(INT(YEARFRAC(Census!C1692,TODAY(),1))))</f>
        <v/>
      </c>
    </row>
    <row r="1922" spans="1:2" x14ac:dyDescent="0.5">
      <c r="A1922" s="64" t="str">
        <f>IF(ISBLANK(Census!C1693),(""),(INT(YEARFRAC(Census!C1693,'Request Form'!$E$11,1))))</f>
        <v/>
      </c>
      <c r="B1922" s="34" t="str">
        <f ca="1">IF(ISBLANK(Census!C1693),(""),(INT(YEARFRAC(Census!C1693,TODAY(),1))))</f>
        <v/>
      </c>
    </row>
    <row r="1923" spans="1:2" x14ac:dyDescent="0.5">
      <c r="A1923" s="64" t="str">
        <f>IF(ISBLANK(Census!C1694),(""),(INT(YEARFRAC(Census!C1694,'Request Form'!$E$11,1))))</f>
        <v/>
      </c>
      <c r="B1923" s="34" t="str">
        <f ca="1">IF(ISBLANK(Census!C1694),(""),(INT(YEARFRAC(Census!C1694,TODAY(),1))))</f>
        <v/>
      </c>
    </row>
    <row r="1924" spans="1:2" x14ac:dyDescent="0.5">
      <c r="A1924" s="64" t="str">
        <f>IF(ISBLANK(Census!C1695),(""),(INT(YEARFRAC(Census!C1695,'Request Form'!$E$11,1))))</f>
        <v/>
      </c>
      <c r="B1924" s="34" t="str">
        <f ca="1">IF(ISBLANK(Census!C1695),(""),(INT(YEARFRAC(Census!C1695,TODAY(),1))))</f>
        <v/>
      </c>
    </row>
    <row r="1925" spans="1:2" x14ac:dyDescent="0.5">
      <c r="A1925" s="64" t="str">
        <f>IF(ISBLANK(Census!C1696),(""),(INT(YEARFRAC(Census!C1696,'Request Form'!$E$11,1))))</f>
        <v/>
      </c>
      <c r="B1925" s="34" t="str">
        <f ca="1">IF(ISBLANK(Census!C1696),(""),(INT(YEARFRAC(Census!C1696,TODAY(),1))))</f>
        <v/>
      </c>
    </row>
    <row r="1926" spans="1:2" x14ac:dyDescent="0.5">
      <c r="A1926" s="64" t="str">
        <f>IF(ISBLANK(Census!C1697),(""),(INT(YEARFRAC(Census!C1697,'Request Form'!$E$11,1))))</f>
        <v/>
      </c>
      <c r="B1926" s="34" t="str">
        <f ca="1">IF(ISBLANK(Census!C1697),(""),(INT(YEARFRAC(Census!C1697,TODAY(),1))))</f>
        <v/>
      </c>
    </row>
    <row r="1927" spans="1:2" x14ac:dyDescent="0.5">
      <c r="A1927" s="64" t="str">
        <f>IF(ISBLANK(Census!C1698),(""),(INT(YEARFRAC(Census!C1698,'Request Form'!$E$11,1))))</f>
        <v/>
      </c>
      <c r="B1927" s="34" t="str">
        <f ca="1">IF(ISBLANK(Census!C1698),(""),(INT(YEARFRAC(Census!C1698,TODAY(),1))))</f>
        <v/>
      </c>
    </row>
    <row r="1928" spans="1:2" x14ac:dyDescent="0.5">
      <c r="A1928" s="64" t="str">
        <f>IF(ISBLANK(Census!C1699),(""),(INT(YEARFRAC(Census!C1699,'Request Form'!$E$11,1))))</f>
        <v/>
      </c>
      <c r="B1928" s="34" t="str">
        <f ca="1">IF(ISBLANK(Census!C1699),(""),(INT(YEARFRAC(Census!C1699,TODAY(),1))))</f>
        <v/>
      </c>
    </row>
    <row r="1929" spans="1:2" x14ac:dyDescent="0.5">
      <c r="A1929" s="64" t="str">
        <f>IF(ISBLANK(Census!C1700),(""),(INT(YEARFRAC(Census!C1700,'Request Form'!$E$11,1))))</f>
        <v/>
      </c>
      <c r="B1929" s="34" t="str">
        <f ca="1">IF(ISBLANK(Census!C1700),(""),(INT(YEARFRAC(Census!C1700,TODAY(),1))))</f>
        <v/>
      </c>
    </row>
    <row r="1930" spans="1:2" x14ac:dyDescent="0.5">
      <c r="A1930" s="64" t="str">
        <f>IF(ISBLANK(Census!C1701),(""),(INT(YEARFRAC(Census!C1701,'Request Form'!$E$11,1))))</f>
        <v/>
      </c>
      <c r="B1930" s="34" t="str">
        <f ca="1">IF(ISBLANK(Census!C1701),(""),(INT(YEARFRAC(Census!C1701,TODAY(),1))))</f>
        <v/>
      </c>
    </row>
    <row r="1931" spans="1:2" x14ac:dyDescent="0.5">
      <c r="A1931" s="64" t="str">
        <f>IF(ISBLANK(Census!C1702),(""),(INT(YEARFRAC(Census!C1702,'Request Form'!$E$11,1))))</f>
        <v/>
      </c>
      <c r="B1931" s="34" t="str">
        <f ca="1">IF(ISBLANK(Census!C1702),(""),(INT(YEARFRAC(Census!C1702,TODAY(),1))))</f>
        <v/>
      </c>
    </row>
    <row r="1932" spans="1:2" x14ac:dyDescent="0.5">
      <c r="A1932" s="64" t="str">
        <f>IF(ISBLANK(Census!C1703),(""),(INT(YEARFRAC(Census!C1703,'Request Form'!$E$11,1))))</f>
        <v/>
      </c>
      <c r="B1932" s="34" t="str">
        <f ca="1">IF(ISBLANK(Census!C1703),(""),(INT(YEARFRAC(Census!C1703,TODAY(),1))))</f>
        <v/>
      </c>
    </row>
    <row r="1933" spans="1:2" x14ac:dyDescent="0.5">
      <c r="A1933" s="64" t="str">
        <f>IF(ISBLANK(Census!C1704),(""),(INT(YEARFRAC(Census!C1704,'Request Form'!$E$11,1))))</f>
        <v/>
      </c>
      <c r="B1933" s="34" t="str">
        <f ca="1">IF(ISBLANK(Census!C1704),(""),(INT(YEARFRAC(Census!C1704,TODAY(),1))))</f>
        <v/>
      </c>
    </row>
    <row r="1934" spans="1:2" x14ac:dyDescent="0.5">
      <c r="A1934" s="64" t="str">
        <f>IF(ISBLANK(Census!C1705),(""),(INT(YEARFRAC(Census!C1705,'Request Form'!$E$11,1))))</f>
        <v/>
      </c>
      <c r="B1934" s="34" t="str">
        <f ca="1">IF(ISBLANK(Census!C1705),(""),(INT(YEARFRAC(Census!C1705,TODAY(),1))))</f>
        <v/>
      </c>
    </row>
    <row r="1935" spans="1:2" x14ac:dyDescent="0.5">
      <c r="A1935" s="64" t="str">
        <f>IF(ISBLANK(Census!C1706),(""),(INT(YEARFRAC(Census!C1706,'Request Form'!$E$11,1))))</f>
        <v/>
      </c>
      <c r="B1935" s="34" t="str">
        <f ca="1">IF(ISBLANK(Census!C1706),(""),(INT(YEARFRAC(Census!C1706,TODAY(),1))))</f>
        <v/>
      </c>
    </row>
    <row r="1936" spans="1:2" x14ac:dyDescent="0.5">
      <c r="A1936" s="64" t="str">
        <f>IF(ISBLANK(Census!C1707),(""),(INT(YEARFRAC(Census!C1707,'Request Form'!$E$11,1))))</f>
        <v/>
      </c>
      <c r="B1936" s="34" t="str">
        <f ca="1">IF(ISBLANK(Census!C1707),(""),(INT(YEARFRAC(Census!C1707,TODAY(),1))))</f>
        <v/>
      </c>
    </row>
    <row r="1937" spans="1:2" x14ac:dyDescent="0.5">
      <c r="A1937" s="64" t="str">
        <f>IF(ISBLANK(Census!C1708),(""),(INT(YEARFRAC(Census!C1708,'Request Form'!$E$11,1))))</f>
        <v/>
      </c>
      <c r="B1937" s="34" t="str">
        <f ca="1">IF(ISBLANK(Census!C1708),(""),(INT(YEARFRAC(Census!C1708,TODAY(),1))))</f>
        <v/>
      </c>
    </row>
    <row r="1938" spans="1:2" x14ac:dyDescent="0.5">
      <c r="A1938" s="64" t="str">
        <f>IF(ISBLANK(Census!C1709),(""),(INT(YEARFRAC(Census!C1709,'Request Form'!$E$11,1))))</f>
        <v/>
      </c>
      <c r="B1938" s="34" t="str">
        <f ca="1">IF(ISBLANK(Census!C1709),(""),(INT(YEARFRAC(Census!C1709,TODAY(),1))))</f>
        <v/>
      </c>
    </row>
    <row r="1939" spans="1:2" x14ac:dyDescent="0.5">
      <c r="A1939" s="64" t="str">
        <f>IF(ISBLANK(Census!C1710),(""),(INT(YEARFRAC(Census!C1710,'Request Form'!$E$11,1))))</f>
        <v/>
      </c>
      <c r="B1939" s="34" t="str">
        <f ca="1">IF(ISBLANK(Census!C1710),(""),(INT(YEARFRAC(Census!C1710,TODAY(),1))))</f>
        <v/>
      </c>
    </row>
    <row r="1940" spans="1:2" x14ac:dyDescent="0.5">
      <c r="A1940" s="64" t="str">
        <f>IF(ISBLANK(Census!C1711),(""),(INT(YEARFRAC(Census!C1711,'Request Form'!$E$11,1))))</f>
        <v/>
      </c>
      <c r="B1940" s="34" t="str">
        <f ca="1">IF(ISBLANK(Census!C1711),(""),(INT(YEARFRAC(Census!C1711,TODAY(),1))))</f>
        <v/>
      </c>
    </row>
    <row r="1941" spans="1:2" x14ac:dyDescent="0.5">
      <c r="A1941" s="64" t="str">
        <f>IF(ISBLANK(Census!C1712),(""),(INT(YEARFRAC(Census!C1712,'Request Form'!$E$11,1))))</f>
        <v/>
      </c>
      <c r="B1941" s="34" t="str">
        <f ca="1">IF(ISBLANK(Census!C1712),(""),(INT(YEARFRAC(Census!C1712,TODAY(),1))))</f>
        <v/>
      </c>
    </row>
    <row r="1942" spans="1:2" x14ac:dyDescent="0.5">
      <c r="A1942" s="64" t="str">
        <f>IF(ISBLANK(Census!C1713),(""),(INT(YEARFRAC(Census!C1713,'Request Form'!$E$11,1))))</f>
        <v/>
      </c>
      <c r="B1942" s="34" t="str">
        <f ca="1">IF(ISBLANK(Census!C1713),(""),(INT(YEARFRAC(Census!C1713,TODAY(),1))))</f>
        <v/>
      </c>
    </row>
    <row r="1943" spans="1:2" x14ac:dyDescent="0.5">
      <c r="A1943" s="64" t="str">
        <f>IF(ISBLANK(Census!C1714),(""),(INT(YEARFRAC(Census!C1714,'Request Form'!$E$11,1))))</f>
        <v/>
      </c>
      <c r="B1943" s="34" t="str">
        <f ca="1">IF(ISBLANK(Census!C1714),(""),(INT(YEARFRAC(Census!C1714,TODAY(),1))))</f>
        <v/>
      </c>
    </row>
    <row r="1944" spans="1:2" x14ac:dyDescent="0.5">
      <c r="A1944" s="64" t="str">
        <f>IF(ISBLANK(Census!C1715),(""),(INT(YEARFRAC(Census!C1715,'Request Form'!$E$11,1))))</f>
        <v/>
      </c>
      <c r="B1944" s="34" t="str">
        <f ca="1">IF(ISBLANK(Census!C1715),(""),(INT(YEARFRAC(Census!C1715,TODAY(),1))))</f>
        <v/>
      </c>
    </row>
    <row r="1945" spans="1:2" x14ac:dyDescent="0.5">
      <c r="A1945" s="64" t="str">
        <f>IF(ISBLANK(Census!C1716),(""),(INT(YEARFRAC(Census!C1716,'Request Form'!$E$11,1))))</f>
        <v/>
      </c>
      <c r="B1945" s="34" t="str">
        <f ca="1">IF(ISBLANK(Census!C1716),(""),(INT(YEARFRAC(Census!C1716,TODAY(),1))))</f>
        <v/>
      </c>
    </row>
    <row r="1946" spans="1:2" x14ac:dyDescent="0.5">
      <c r="A1946" s="64" t="str">
        <f>IF(ISBLANK(Census!C1717),(""),(INT(YEARFRAC(Census!C1717,'Request Form'!$E$11,1))))</f>
        <v/>
      </c>
      <c r="B1946" s="34" t="str">
        <f ca="1">IF(ISBLANK(Census!C1717),(""),(INT(YEARFRAC(Census!C1717,TODAY(),1))))</f>
        <v/>
      </c>
    </row>
    <row r="1947" spans="1:2" x14ac:dyDescent="0.5">
      <c r="A1947" s="64" t="str">
        <f>IF(ISBLANK(Census!C1718),(""),(INT(YEARFRAC(Census!C1718,'Request Form'!$E$11,1))))</f>
        <v/>
      </c>
      <c r="B1947" s="34" t="str">
        <f ca="1">IF(ISBLANK(Census!C1718),(""),(INT(YEARFRAC(Census!C1718,TODAY(),1))))</f>
        <v/>
      </c>
    </row>
    <row r="1948" spans="1:2" x14ac:dyDescent="0.5">
      <c r="A1948" s="64" t="str">
        <f>IF(ISBLANK(Census!C1719),(""),(INT(YEARFRAC(Census!C1719,'Request Form'!$E$11,1))))</f>
        <v/>
      </c>
      <c r="B1948" s="34" t="str">
        <f ca="1">IF(ISBLANK(Census!C1719),(""),(INT(YEARFRAC(Census!C1719,TODAY(),1))))</f>
        <v/>
      </c>
    </row>
    <row r="1949" spans="1:2" x14ac:dyDescent="0.5">
      <c r="A1949" s="64" t="str">
        <f>IF(ISBLANK(Census!C1720),(""),(INT(YEARFRAC(Census!C1720,'Request Form'!$E$11,1))))</f>
        <v/>
      </c>
      <c r="B1949" s="34" t="str">
        <f ca="1">IF(ISBLANK(Census!C1720),(""),(INT(YEARFRAC(Census!C1720,TODAY(),1))))</f>
        <v/>
      </c>
    </row>
    <row r="1950" spans="1:2" x14ac:dyDescent="0.5">
      <c r="A1950" s="64" t="str">
        <f>IF(ISBLANK(Census!C1721),(""),(INT(YEARFRAC(Census!C1721,'Request Form'!$E$11,1))))</f>
        <v/>
      </c>
      <c r="B1950" s="34" t="str">
        <f ca="1">IF(ISBLANK(Census!C1721),(""),(INT(YEARFRAC(Census!C1721,TODAY(),1))))</f>
        <v/>
      </c>
    </row>
    <row r="1951" spans="1:2" x14ac:dyDescent="0.5">
      <c r="A1951" s="64" t="str">
        <f>IF(ISBLANK(Census!C1722),(""),(INT(YEARFRAC(Census!C1722,'Request Form'!$E$11,1))))</f>
        <v/>
      </c>
      <c r="B1951" s="34" t="str">
        <f ca="1">IF(ISBLANK(Census!C1722),(""),(INT(YEARFRAC(Census!C1722,TODAY(),1))))</f>
        <v/>
      </c>
    </row>
    <row r="1952" spans="1:2" x14ac:dyDescent="0.5">
      <c r="A1952" s="64" t="str">
        <f>IF(ISBLANK(Census!C1723),(""),(INT(YEARFRAC(Census!C1723,'Request Form'!$E$11,1))))</f>
        <v/>
      </c>
      <c r="B1952" s="34" t="str">
        <f ca="1">IF(ISBLANK(Census!C1723),(""),(INT(YEARFRAC(Census!C1723,TODAY(),1))))</f>
        <v/>
      </c>
    </row>
    <row r="1953" spans="1:2" x14ac:dyDescent="0.5">
      <c r="A1953" s="64" t="str">
        <f>IF(ISBLANK(Census!C1724),(""),(INT(YEARFRAC(Census!C1724,'Request Form'!$E$11,1))))</f>
        <v/>
      </c>
      <c r="B1953" s="34" t="str">
        <f ca="1">IF(ISBLANK(Census!C1724),(""),(INT(YEARFRAC(Census!C1724,TODAY(),1))))</f>
        <v/>
      </c>
    </row>
    <row r="1954" spans="1:2" x14ac:dyDescent="0.5">
      <c r="A1954" s="64" t="str">
        <f>IF(ISBLANK(Census!C1725),(""),(INT(YEARFRAC(Census!C1725,'Request Form'!$E$11,1))))</f>
        <v/>
      </c>
      <c r="B1954" s="34" t="str">
        <f ca="1">IF(ISBLANK(Census!C1725),(""),(INT(YEARFRAC(Census!C1725,TODAY(),1))))</f>
        <v/>
      </c>
    </row>
    <row r="1955" spans="1:2" x14ac:dyDescent="0.5">
      <c r="A1955" s="64" t="str">
        <f>IF(ISBLANK(Census!C1726),(""),(INT(YEARFRAC(Census!C1726,'Request Form'!$E$11,1))))</f>
        <v/>
      </c>
      <c r="B1955" s="34" t="str">
        <f ca="1">IF(ISBLANK(Census!C1726),(""),(INT(YEARFRAC(Census!C1726,TODAY(),1))))</f>
        <v/>
      </c>
    </row>
    <row r="1956" spans="1:2" x14ac:dyDescent="0.5">
      <c r="A1956" s="64" t="str">
        <f>IF(ISBLANK(Census!C1727),(""),(INT(YEARFRAC(Census!C1727,'Request Form'!$E$11,1))))</f>
        <v/>
      </c>
      <c r="B1956" s="34" t="str">
        <f ca="1">IF(ISBLANK(Census!C1727),(""),(INT(YEARFRAC(Census!C1727,TODAY(),1))))</f>
        <v/>
      </c>
    </row>
    <row r="1957" spans="1:2" x14ac:dyDescent="0.5">
      <c r="A1957" s="64" t="str">
        <f>IF(ISBLANK(Census!C1728),(""),(INT(YEARFRAC(Census!C1728,'Request Form'!$E$11,1))))</f>
        <v/>
      </c>
      <c r="B1957" s="34" t="str">
        <f ca="1">IF(ISBLANK(Census!C1728),(""),(INT(YEARFRAC(Census!C1728,TODAY(),1))))</f>
        <v/>
      </c>
    </row>
    <row r="1958" spans="1:2" x14ac:dyDescent="0.5">
      <c r="A1958" s="64" t="str">
        <f>IF(ISBLANK(Census!C1729),(""),(INT(YEARFRAC(Census!C1729,'Request Form'!$E$11,1))))</f>
        <v/>
      </c>
      <c r="B1958" s="34" t="str">
        <f ca="1">IF(ISBLANK(Census!C1729),(""),(INT(YEARFRAC(Census!C1729,TODAY(),1))))</f>
        <v/>
      </c>
    </row>
    <row r="1959" spans="1:2" x14ac:dyDescent="0.5">
      <c r="A1959" s="64" t="str">
        <f>IF(ISBLANK(Census!C1730),(""),(INT(YEARFRAC(Census!C1730,'Request Form'!$E$11,1))))</f>
        <v/>
      </c>
      <c r="B1959" s="34" t="str">
        <f ca="1">IF(ISBLANK(Census!C1730),(""),(INT(YEARFRAC(Census!C1730,TODAY(),1))))</f>
        <v/>
      </c>
    </row>
    <row r="1960" spans="1:2" x14ac:dyDescent="0.5">
      <c r="A1960" s="64" t="str">
        <f>IF(ISBLANK(Census!C1731),(""),(INT(YEARFRAC(Census!C1731,'Request Form'!$E$11,1))))</f>
        <v/>
      </c>
      <c r="B1960" s="34" t="str">
        <f ca="1">IF(ISBLANK(Census!C1731),(""),(INT(YEARFRAC(Census!C1731,TODAY(),1))))</f>
        <v/>
      </c>
    </row>
    <row r="1961" spans="1:2" x14ac:dyDescent="0.5">
      <c r="A1961" s="64" t="str">
        <f>IF(ISBLANK(Census!C1732),(""),(INT(YEARFRAC(Census!C1732,'Request Form'!$E$11,1))))</f>
        <v/>
      </c>
      <c r="B1961" s="34" t="str">
        <f ca="1">IF(ISBLANK(Census!C1732),(""),(INT(YEARFRAC(Census!C1732,TODAY(),1))))</f>
        <v/>
      </c>
    </row>
    <row r="1962" spans="1:2" x14ac:dyDescent="0.5">
      <c r="A1962" s="64" t="str">
        <f>IF(ISBLANK(Census!C1733),(""),(INT(YEARFRAC(Census!C1733,'Request Form'!$E$11,1))))</f>
        <v/>
      </c>
      <c r="B1962" s="34" t="str">
        <f ca="1">IF(ISBLANK(Census!C1733),(""),(INT(YEARFRAC(Census!C1733,TODAY(),1))))</f>
        <v/>
      </c>
    </row>
    <row r="1963" spans="1:2" x14ac:dyDescent="0.5">
      <c r="A1963" s="64" t="str">
        <f>IF(ISBLANK(Census!C1734),(""),(INT(YEARFRAC(Census!C1734,'Request Form'!$E$11,1))))</f>
        <v/>
      </c>
      <c r="B1963" s="34" t="str">
        <f ca="1">IF(ISBLANK(Census!C1734),(""),(INT(YEARFRAC(Census!C1734,TODAY(),1))))</f>
        <v/>
      </c>
    </row>
    <row r="1964" spans="1:2" x14ac:dyDescent="0.5">
      <c r="A1964" s="64" t="str">
        <f>IF(ISBLANK(Census!C1735),(""),(INT(YEARFRAC(Census!C1735,'Request Form'!$E$11,1))))</f>
        <v/>
      </c>
      <c r="B1964" s="34" t="str">
        <f ca="1">IF(ISBLANK(Census!C1735),(""),(INT(YEARFRAC(Census!C1735,TODAY(),1))))</f>
        <v/>
      </c>
    </row>
    <row r="1965" spans="1:2" x14ac:dyDescent="0.5">
      <c r="A1965" s="64" t="str">
        <f>IF(ISBLANK(Census!C1736),(""),(INT(YEARFRAC(Census!C1736,'Request Form'!$E$11,1))))</f>
        <v/>
      </c>
      <c r="B1965" s="34" t="str">
        <f ca="1">IF(ISBLANK(Census!C1736),(""),(INT(YEARFRAC(Census!C1736,TODAY(),1))))</f>
        <v/>
      </c>
    </row>
    <row r="1966" spans="1:2" x14ac:dyDescent="0.5">
      <c r="A1966" s="64" t="str">
        <f>IF(ISBLANK(Census!C1737),(""),(INT(YEARFRAC(Census!C1737,'Request Form'!$E$11,1))))</f>
        <v/>
      </c>
      <c r="B1966" s="34" t="str">
        <f ca="1">IF(ISBLANK(Census!C1737),(""),(INT(YEARFRAC(Census!C1737,TODAY(),1))))</f>
        <v/>
      </c>
    </row>
    <row r="1967" spans="1:2" x14ac:dyDescent="0.5">
      <c r="A1967" s="64" t="str">
        <f>IF(ISBLANK(Census!C1738),(""),(INT(YEARFRAC(Census!C1738,'Request Form'!$E$11,1))))</f>
        <v/>
      </c>
      <c r="B1967" s="34" t="str">
        <f ca="1">IF(ISBLANK(Census!C1738),(""),(INT(YEARFRAC(Census!C1738,TODAY(),1))))</f>
        <v/>
      </c>
    </row>
    <row r="1968" spans="1:2" x14ac:dyDescent="0.5">
      <c r="A1968" s="64" t="str">
        <f>IF(ISBLANK(Census!C1739),(""),(INT(YEARFRAC(Census!C1739,'Request Form'!$E$11,1))))</f>
        <v/>
      </c>
      <c r="B1968" s="34" t="str">
        <f ca="1">IF(ISBLANK(Census!C1739),(""),(INT(YEARFRAC(Census!C1739,TODAY(),1))))</f>
        <v/>
      </c>
    </row>
    <row r="1969" spans="1:2" x14ac:dyDescent="0.5">
      <c r="A1969" s="64" t="str">
        <f>IF(ISBLANK(Census!C1740),(""),(INT(YEARFRAC(Census!C1740,'Request Form'!$E$11,1))))</f>
        <v/>
      </c>
      <c r="B1969" s="34" t="str">
        <f ca="1">IF(ISBLANK(Census!C1740),(""),(INT(YEARFRAC(Census!C1740,TODAY(),1))))</f>
        <v/>
      </c>
    </row>
    <row r="1970" spans="1:2" x14ac:dyDescent="0.5">
      <c r="A1970" s="64" t="str">
        <f>IF(ISBLANK(Census!C1741),(""),(INT(YEARFRAC(Census!C1741,'Request Form'!$E$11,1))))</f>
        <v/>
      </c>
      <c r="B1970" s="34" t="str">
        <f ca="1">IF(ISBLANK(Census!C1741),(""),(INT(YEARFRAC(Census!C1741,TODAY(),1))))</f>
        <v/>
      </c>
    </row>
    <row r="1971" spans="1:2" x14ac:dyDescent="0.5">
      <c r="A1971" s="64" t="str">
        <f>IF(ISBLANK(Census!C1742),(""),(INT(YEARFRAC(Census!C1742,'Request Form'!$E$11,1))))</f>
        <v/>
      </c>
      <c r="B1971" s="34" t="str">
        <f ca="1">IF(ISBLANK(Census!C1742),(""),(INT(YEARFRAC(Census!C1742,TODAY(),1))))</f>
        <v/>
      </c>
    </row>
    <row r="1972" spans="1:2" x14ac:dyDescent="0.5">
      <c r="A1972" s="64" t="str">
        <f>IF(ISBLANK(Census!C1743),(""),(INT(YEARFRAC(Census!C1743,'Request Form'!$E$11,1))))</f>
        <v/>
      </c>
      <c r="B1972" s="34" t="str">
        <f ca="1">IF(ISBLANK(Census!C1743),(""),(INT(YEARFRAC(Census!C1743,TODAY(),1))))</f>
        <v/>
      </c>
    </row>
    <row r="1973" spans="1:2" x14ac:dyDescent="0.5">
      <c r="A1973" s="64" t="str">
        <f>IF(ISBLANK(Census!C1744),(""),(INT(YEARFRAC(Census!C1744,'Request Form'!$E$11,1))))</f>
        <v/>
      </c>
      <c r="B1973" s="34" t="str">
        <f ca="1">IF(ISBLANK(Census!C1744),(""),(INT(YEARFRAC(Census!C1744,TODAY(),1))))</f>
        <v/>
      </c>
    </row>
    <row r="1974" spans="1:2" x14ac:dyDescent="0.5">
      <c r="A1974" s="64" t="str">
        <f>IF(ISBLANK(Census!C1745),(""),(INT(YEARFRAC(Census!C1745,'Request Form'!$E$11,1))))</f>
        <v/>
      </c>
      <c r="B1974" s="34" t="str">
        <f ca="1">IF(ISBLANK(Census!C1745),(""),(INT(YEARFRAC(Census!C1745,TODAY(),1))))</f>
        <v/>
      </c>
    </row>
    <row r="1975" spans="1:2" x14ac:dyDescent="0.5">
      <c r="A1975" s="64" t="str">
        <f>IF(ISBLANK(Census!C1746),(""),(INT(YEARFRAC(Census!C1746,'Request Form'!$E$11,1))))</f>
        <v/>
      </c>
      <c r="B1975" s="34" t="str">
        <f ca="1">IF(ISBLANK(Census!C1746),(""),(INT(YEARFRAC(Census!C1746,TODAY(),1))))</f>
        <v/>
      </c>
    </row>
    <row r="1976" spans="1:2" x14ac:dyDescent="0.5">
      <c r="A1976" s="64" t="str">
        <f>IF(ISBLANK(Census!C1747),(""),(INT(YEARFRAC(Census!C1747,'Request Form'!$E$11,1))))</f>
        <v/>
      </c>
      <c r="B1976" s="34" t="str">
        <f ca="1">IF(ISBLANK(Census!C1747),(""),(INT(YEARFRAC(Census!C1747,TODAY(),1))))</f>
        <v/>
      </c>
    </row>
    <row r="1977" spans="1:2" x14ac:dyDescent="0.5">
      <c r="A1977" s="64" t="str">
        <f>IF(ISBLANK(Census!C1748),(""),(INT(YEARFRAC(Census!C1748,'Request Form'!$E$11,1))))</f>
        <v/>
      </c>
      <c r="B1977" s="34" t="str">
        <f ca="1">IF(ISBLANK(Census!C1748),(""),(INT(YEARFRAC(Census!C1748,TODAY(),1))))</f>
        <v/>
      </c>
    </row>
    <row r="1978" spans="1:2" x14ac:dyDescent="0.5">
      <c r="A1978" s="64" t="str">
        <f>IF(ISBLANK(Census!C1691),(""),(INT(YEARFRAC(Census!C1691,'Request Form'!$E$11,1))))</f>
        <v/>
      </c>
      <c r="B1978" s="34" t="str">
        <f ca="1">IF(ISBLANK(Census!C1691),(""),(INT(YEARFRAC(Census!C1691,TODAY(),1))))</f>
        <v/>
      </c>
    </row>
    <row r="1979" spans="1:2" x14ac:dyDescent="0.5">
      <c r="A1979" s="64" t="str">
        <f>IF(ISBLANK(Census!C1692),(""),(INT(YEARFRAC(Census!C1692,'Request Form'!$E$11,1))))</f>
        <v/>
      </c>
      <c r="B1979" s="34" t="str">
        <f ca="1">IF(ISBLANK(Census!C1692),(""),(INT(YEARFRAC(Census!C1692,TODAY(),1))))</f>
        <v/>
      </c>
    </row>
    <row r="1980" spans="1:2" x14ac:dyDescent="0.5">
      <c r="A1980" s="64" t="str">
        <f>IF(ISBLANK(Census!C1693),(""),(INT(YEARFRAC(Census!C1693,'Request Form'!$E$11,1))))</f>
        <v/>
      </c>
      <c r="B1980" s="34" t="str">
        <f ca="1">IF(ISBLANK(Census!C1693),(""),(INT(YEARFRAC(Census!C1693,TODAY(),1))))</f>
        <v/>
      </c>
    </row>
    <row r="1981" spans="1:2" x14ac:dyDescent="0.5">
      <c r="A1981" s="64" t="str">
        <f>IF(ISBLANK(Census!C1694),(""),(INT(YEARFRAC(Census!C1694,'Request Form'!$E$11,1))))</f>
        <v/>
      </c>
      <c r="B1981" s="34" t="str">
        <f ca="1">IF(ISBLANK(Census!C1694),(""),(INT(YEARFRAC(Census!C1694,TODAY(),1))))</f>
        <v/>
      </c>
    </row>
    <row r="1982" spans="1:2" x14ac:dyDescent="0.5">
      <c r="A1982" s="64" t="str">
        <f>IF(ISBLANK(Census!C1695),(""),(INT(YEARFRAC(Census!C1695,'Request Form'!$E$11,1))))</f>
        <v/>
      </c>
      <c r="B1982" s="34" t="str">
        <f ca="1">IF(ISBLANK(Census!C1695),(""),(INT(YEARFRAC(Census!C1695,TODAY(),1))))</f>
        <v/>
      </c>
    </row>
    <row r="1983" spans="1:2" x14ac:dyDescent="0.5">
      <c r="A1983" s="64" t="str">
        <f>IF(ISBLANK(Census!C1696),(""),(INT(YEARFRAC(Census!C1696,'Request Form'!$E$11,1))))</f>
        <v/>
      </c>
      <c r="B1983" s="34" t="str">
        <f ca="1">IF(ISBLANK(Census!C1696),(""),(INT(YEARFRAC(Census!C1696,TODAY(),1))))</f>
        <v/>
      </c>
    </row>
    <row r="1984" spans="1:2" x14ac:dyDescent="0.5">
      <c r="A1984" s="64" t="str">
        <f>IF(ISBLANK(Census!C1697),(""),(INT(YEARFRAC(Census!C1697,'Request Form'!$E$11,1))))</f>
        <v/>
      </c>
      <c r="B1984" s="34" t="str">
        <f ca="1">IF(ISBLANK(Census!C1697),(""),(INT(YEARFRAC(Census!C1697,TODAY(),1))))</f>
        <v/>
      </c>
    </row>
    <row r="1985" spans="1:2" x14ac:dyDescent="0.5">
      <c r="A1985" s="64" t="str">
        <f>IF(ISBLANK(Census!C1698),(""),(INT(YEARFRAC(Census!C1698,'Request Form'!$E$11,1))))</f>
        <v/>
      </c>
      <c r="B1985" s="34" t="str">
        <f ca="1">IF(ISBLANK(Census!C1698),(""),(INT(YEARFRAC(Census!C1698,TODAY(),1))))</f>
        <v/>
      </c>
    </row>
    <row r="1986" spans="1:2" x14ac:dyDescent="0.5">
      <c r="A1986" s="64" t="str">
        <f>IF(ISBLANK(Census!C1699),(""),(INT(YEARFRAC(Census!C1699,'Request Form'!$E$11,1))))</f>
        <v/>
      </c>
      <c r="B1986" s="34" t="str">
        <f ca="1">IF(ISBLANK(Census!C1699),(""),(INT(YEARFRAC(Census!C1699,TODAY(),1))))</f>
        <v/>
      </c>
    </row>
    <row r="1987" spans="1:2" x14ac:dyDescent="0.5">
      <c r="A1987" s="64" t="str">
        <f>IF(ISBLANK(Census!C1700),(""),(INT(YEARFRAC(Census!C1700,'Request Form'!$E$11,1))))</f>
        <v/>
      </c>
      <c r="B1987" s="34" t="str">
        <f ca="1">IF(ISBLANK(Census!C1700),(""),(INT(YEARFRAC(Census!C1700,TODAY(),1))))</f>
        <v/>
      </c>
    </row>
  </sheetData>
  <dataConsolidate/>
  <mergeCells count="46">
    <mergeCell ref="A151:G151"/>
    <mergeCell ref="A64:G64"/>
    <mergeCell ref="A118:G118"/>
    <mergeCell ref="A133:M134"/>
    <mergeCell ref="A135:G135"/>
    <mergeCell ref="A100:M101"/>
    <mergeCell ref="A102:G102"/>
    <mergeCell ref="A125:G125"/>
    <mergeCell ref="H102:M102"/>
    <mergeCell ref="N63:T63"/>
    <mergeCell ref="A30:G30"/>
    <mergeCell ref="T41:T43"/>
    <mergeCell ref="N58:S59"/>
    <mergeCell ref="N1:U1"/>
    <mergeCell ref="N41:O41"/>
    <mergeCell ref="P41:Q41"/>
    <mergeCell ref="R41:S41"/>
    <mergeCell ref="N42:S43"/>
    <mergeCell ref="N2:O3"/>
    <mergeCell ref="N18:O19"/>
    <mergeCell ref="N47:T47"/>
    <mergeCell ref="A1:M2"/>
    <mergeCell ref="A25:G25"/>
    <mergeCell ref="A14:G14"/>
    <mergeCell ref="A6:M7"/>
    <mergeCell ref="A28:M29"/>
    <mergeCell ref="A8:G8"/>
    <mergeCell ref="A36:G36"/>
    <mergeCell ref="A97:G97"/>
    <mergeCell ref="A44:G44"/>
    <mergeCell ref="A47:M48"/>
    <mergeCell ref="A67:M68"/>
    <mergeCell ref="A69:G69"/>
    <mergeCell ref="A86:G86"/>
    <mergeCell ref="A54:G54"/>
    <mergeCell ref="A49:G49"/>
    <mergeCell ref="A200:G200"/>
    <mergeCell ref="A206:G206"/>
    <mergeCell ref="A212:G212"/>
    <mergeCell ref="A158:G158"/>
    <mergeCell ref="A161:M162"/>
    <mergeCell ref="A198:M199"/>
    <mergeCell ref="A163:G163"/>
    <mergeCell ref="A179:G179"/>
    <mergeCell ref="A181:G181"/>
    <mergeCell ref="A195:G195"/>
  </mergeCells>
  <pageMargins left="0.7" right="0.7" top="0.75" bottom="0.75" header="0.3" footer="0.3"/>
  <pageSetup scale="10" fitToHeight="43"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5AFB5-2E6A-4C8A-9809-9A7A5A54DDDF}">
  <sheetPr>
    <tabColor theme="4" tint="-0.249977111117893"/>
    <pageSetUpPr fitToPage="1"/>
  </sheetPr>
  <dimension ref="A1:L600"/>
  <sheetViews>
    <sheetView zoomScale="60" zoomScaleNormal="60" workbookViewId="0">
      <selection activeCell="N13" sqref="N13"/>
    </sheetView>
  </sheetViews>
  <sheetFormatPr defaultRowHeight="14.35" x14ac:dyDescent="0.5"/>
  <cols>
    <col min="1" max="1" width="58.76171875" style="22" customWidth="1"/>
    <col min="2" max="2" width="29.52734375" style="22" customWidth="1"/>
    <col min="3" max="3" width="58.87890625" style="22" customWidth="1"/>
    <col min="4" max="4" width="29.52734375" style="22" customWidth="1"/>
    <col min="5" max="5" width="58.76171875" style="22" customWidth="1"/>
    <col min="6" max="6" width="29.52734375" style="22" customWidth="1"/>
    <col min="7" max="7" width="58.64453125" customWidth="1"/>
    <col min="8" max="8" width="29.52734375" customWidth="1"/>
    <col min="9" max="9" width="58.87890625" customWidth="1"/>
    <col min="10" max="10" width="29.52734375" customWidth="1"/>
    <col min="11" max="11" width="58.87890625" customWidth="1"/>
    <col min="12" max="12" width="29.52734375" customWidth="1"/>
    <col min="13" max="14" width="8.87890625" customWidth="1"/>
  </cols>
  <sheetData>
    <row r="1" spans="1:12" s="26" customFormat="1" ht="48" customHeight="1" x14ac:dyDescent="0.5">
      <c r="A1" s="914" t="s">
        <v>76</v>
      </c>
      <c r="B1" s="915"/>
      <c r="C1" s="913" t="s">
        <v>86</v>
      </c>
      <c r="D1" s="913"/>
    </row>
    <row r="2" spans="1:12" s="26" customFormat="1" ht="24" customHeight="1" x14ac:dyDescent="0.5">
      <c r="A2" s="23" t="s">
        <v>0</v>
      </c>
      <c r="B2" s="21" t="str">
        <f>'Request Form'!E8</f>
        <v>Company A</v>
      </c>
      <c r="C2" s="23" t="s">
        <v>87</v>
      </c>
      <c r="D2" s="21" t="b">
        <f>'Request Form'!C78</f>
        <v>0</v>
      </c>
    </row>
    <row r="3" spans="1:12" s="25" customFormat="1" ht="23.45" customHeight="1" x14ac:dyDescent="0.5">
      <c r="A3" s="23" t="s">
        <v>79</v>
      </c>
      <c r="B3" s="68">
        <f>'Request Form'!E11</f>
        <v>45992</v>
      </c>
      <c r="C3" s="23" t="s">
        <v>23</v>
      </c>
      <c r="D3" s="21" t="b">
        <f>'Request Form'!C79</f>
        <v>0</v>
      </c>
    </row>
    <row r="4" spans="1:12" s="20" customFormat="1" ht="21" customHeight="1" x14ac:dyDescent="0.5">
      <c r="A4" s="23" t="s">
        <v>81</v>
      </c>
      <c r="B4" s="21">
        <f>'Request Form'!E13</f>
        <v>1234</v>
      </c>
      <c r="C4" s="23" t="s">
        <v>77</v>
      </c>
      <c r="D4" s="21" t="b">
        <f>'Request Form'!C80</f>
        <v>0</v>
      </c>
    </row>
    <row r="5" spans="1:12" ht="21" customHeight="1" x14ac:dyDescent="0.5">
      <c r="A5" s="23" t="s">
        <v>83</v>
      </c>
      <c r="B5" s="21">
        <f>'Data Generator'!X41</f>
        <v>0</v>
      </c>
      <c r="C5" s="23" t="s">
        <v>88</v>
      </c>
      <c r="D5" s="21" t="b">
        <f>'Request Form'!C81</f>
        <v>0</v>
      </c>
    </row>
    <row r="6" spans="1:12" ht="21" customHeight="1" x14ac:dyDescent="0.5">
      <c r="A6" s="23" t="s">
        <v>127</v>
      </c>
      <c r="B6" s="21" t="str">
        <f>'Request Form'!E5</f>
        <v>John Doe</v>
      </c>
      <c r="C6" s="23" t="s">
        <v>90</v>
      </c>
      <c r="D6" s="21" t="b">
        <f>'Request Form'!C82</f>
        <v>0</v>
      </c>
    </row>
    <row r="7" spans="1:12" ht="21" customHeight="1" x14ac:dyDescent="0.5">
      <c r="A7" s="913" t="s">
        <v>95</v>
      </c>
      <c r="B7" s="913"/>
      <c r="C7" s="23" t="s">
        <v>89</v>
      </c>
      <c r="D7" s="21" t="b">
        <f>'Request Form'!C83</f>
        <v>0</v>
      </c>
      <c r="E7" s="24"/>
      <c r="F7" s="24"/>
    </row>
    <row r="8" spans="1:12" ht="21" customHeight="1" x14ac:dyDescent="0.5">
      <c r="A8" s="23" t="s">
        <v>71</v>
      </c>
      <c r="B8" s="21"/>
      <c r="C8" s="23" t="s">
        <v>29</v>
      </c>
      <c r="D8" s="21" t="b">
        <f>'Request Form'!C86</f>
        <v>0</v>
      </c>
      <c r="E8" s="24"/>
      <c r="F8" s="24"/>
    </row>
    <row r="9" spans="1:12" ht="21" customHeight="1" x14ac:dyDescent="0.5">
      <c r="A9" s="23" t="s">
        <v>72</v>
      </c>
      <c r="B9" s="21"/>
      <c r="C9" s="23" t="s">
        <v>93</v>
      </c>
      <c r="D9" s="21" t="b">
        <f>'Request Form'!C84</f>
        <v>0</v>
      </c>
      <c r="E9" s="67"/>
      <c r="F9" s="67"/>
    </row>
    <row r="10" spans="1:12" ht="21" customHeight="1" x14ac:dyDescent="0.5">
      <c r="A10" s="23" t="s">
        <v>73</v>
      </c>
      <c r="B10" s="21"/>
      <c r="C10" s="23" t="s">
        <v>57</v>
      </c>
      <c r="D10" s="21" t="b">
        <f>'Request Form'!C85</f>
        <v>0</v>
      </c>
      <c r="E10" s="24"/>
      <c r="F10" s="24"/>
    </row>
    <row r="11" spans="1:12" ht="21" customHeight="1" x14ac:dyDescent="0.5">
      <c r="A11" s="23" t="s">
        <v>74</v>
      </c>
      <c r="B11" s="21"/>
      <c r="C11" s="23" t="s">
        <v>56</v>
      </c>
      <c r="D11" s="21" t="b">
        <f>'Request Form'!C87</f>
        <v>0</v>
      </c>
      <c r="E11" s="24"/>
      <c r="F11" s="24"/>
    </row>
    <row r="12" spans="1:12" ht="21" customHeight="1" x14ac:dyDescent="0.5">
      <c r="A12" s="30" t="s">
        <v>75</v>
      </c>
      <c r="B12" s="31"/>
      <c r="C12" s="30" t="s">
        <v>30</v>
      </c>
      <c r="D12" s="31" t="b">
        <f>'Request Form'!C88</f>
        <v>0</v>
      </c>
      <c r="E12" s="24"/>
      <c r="F12" s="24"/>
    </row>
    <row r="13" spans="1:12" ht="21" customHeight="1" x14ac:dyDescent="0.5">
      <c r="A13" s="922" t="s">
        <v>413</v>
      </c>
      <c r="B13" s="923"/>
      <c r="C13" s="923"/>
      <c r="D13" s="923"/>
      <c r="E13" s="923"/>
      <c r="F13" s="923"/>
      <c r="G13" s="923"/>
      <c r="H13" s="923"/>
      <c r="I13" s="923"/>
      <c r="J13" s="923"/>
      <c r="K13" s="923"/>
      <c r="L13" s="923"/>
    </row>
    <row r="14" spans="1:12" ht="21" customHeight="1" x14ac:dyDescent="0.5">
      <c r="A14" s="922"/>
      <c r="B14" s="923"/>
      <c r="C14" s="923"/>
      <c r="D14" s="923"/>
      <c r="E14" s="923"/>
      <c r="F14" s="923"/>
      <c r="G14" s="923"/>
      <c r="H14" s="923"/>
      <c r="I14" s="923"/>
      <c r="J14" s="923"/>
      <c r="K14" s="923"/>
      <c r="L14" s="923"/>
    </row>
    <row r="15" spans="1:12" ht="21" customHeight="1" x14ac:dyDescent="0.5">
      <c r="A15" s="924" t="s">
        <v>78</v>
      </c>
      <c r="B15" s="925"/>
      <c r="C15" s="925"/>
      <c r="D15" s="925"/>
      <c r="E15" s="925"/>
      <c r="F15" s="925"/>
      <c r="G15" s="925"/>
      <c r="H15" s="925"/>
      <c r="I15" s="925"/>
      <c r="J15" s="925"/>
      <c r="K15" s="925"/>
      <c r="L15" s="925"/>
    </row>
    <row r="16" spans="1:12" ht="21" customHeight="1" x14ac:dyDescent="0.5">
      <c r="A16" s="924"/>
      <c r="B16" s="925"/>
      <c r="C16" s="925"/>
      <c r="D16" s="925"/>
      <c r="E16" s="925"/>
      <c r="F16" s="925"/>
      <c r="G16" s="925"/>
      <c r="H16" s="925"/>
      <c r="I16" s="925"/>
      <c r="J16" s="925"/>
      <c r="K16" s="925"/>
      <c r="L16" s="925"/>
    </row>
    <row r="17" spans="1:12" ht="21" customHeight="1" x14ac:dyDescent="0.5">
      <c r="A17" s="927" t="s">
        <v>77</v>
      </c>
      <c r="B17" s="928"/>
      <c r="C17" s="929" t="s">
        <v>414</v>
      </c>
      <c r="D17" s="930"/>
      <c r="E17" s="929" t="s">
        <v>26</v>
      </c>
      <c r="F17" s="930"/>
      <c r="G17" s="905" t="s">
        <v>236</v>
      </c>
      <c r="H17" s="906"/>
      <c r="I17" s="315" t="s">
        <v>22</v>
      </c>
      <c r="J17" s="316"/>
      <c r="K17" s="315" t="s">
        <v>23</v>
      </c>
      <c r="L17" s="316"/>
    </row>
    <row r="18" spans="1:12" ht="21" customHeight="1" x14ac:dyDescent="0.5">
      <c r="A18" s="23" t="s">
        <v>232</v>
      </c>
      <c r="B18" s="322">
        <v>0.58299999999999996</v>
      </c>
      <c r="C18" s="23" t="str" cm="1">
        <f t="array" ref="C18">_xlfn._xlws.FILTER('Data Generator'!H69:H79,'Data Generator'!J69:J79=TRUE,"")&amp;" Rates"</f>
        <v>AD&amp;D Rates</v>
      </c>
      <c r="D18" s="322" t="s">
        <v>97</v>
      </c>
      <c r="E18" s="317" t="str" cm="1">
        <f t="array" ref="E18">IF('Data Generator'!S49=TRUE,_xlfn._xlws.FILTER('Data Generator'!H163:H176,'Data Generator'!J163:J176=TRUE,"")&amp;" Rate/$10 Weekly Benefit ",_xlfn._xlws.FILTER('Data Generator'!H127,'Data Generator'!I127=TRUE,""))</f>
        <v xml:space="preserve">Rate per $10 weekly Benefit      </v>
      </c>
      <c r="F18" s="338" t="s">
        <v>97</v>
      </c>
      <c r="G18" s="23" t="str" cm="1">
        <f t="array" ref="G18">IF('Data Generator'!S48=TRUE,_xlfn._xlws.FILTER('Data Generator'!H163:H176,'Data Generator'!J163:J176=TRUE,"")&amp;" Rate % of CME ",_xlfn._xlws.FILTER('Data Generator'!H148, 'Data Generator'!I148=TRUE,""))</f>
        <v xml:space="preserve">Rate/$100 CME       </v>
      </c>
      <c r="H18" s="325" t="s">
        <v>97</v>
      </c>
      <c r="I18" s="23" t="s">
        <v>80</v>
      </c>
      <c r="J18" s="318">
        <v>39.770000000000003</v>
      </c>
      <c r="K18" s="23" t="s">
        <v>80</v>
      </c>
      <c r="L18" s="318">
        <v>17.920000000000002</v>
      </c>
    </row>
    <row r="19" spans="1:12" ht="21" customHeight="1" x14ac:dyDescent="0.5">
      <c r="A19" s="23" t="str">
        <f>A220</f>
        <v>AD&amp;D Rate per $1,000</v>
      </c>
      <c r="B19" s="322">
        <v>4.4999999999999998E-2</v>
      </c>
      <c r="C19" s="23"/>
      <c r="D19" s="322" t="s">
        <v>97</v>
      </c>
      <c r="E19" s="23"/>
      <c r="F19" s="338" t="s">
        <v>97</v>
      </c>
      <c r="G19" s="23"/>
      <c r="H19" s="325" t="s">
        <v>97</v>
      </c>
      <c r="I19" s="23" t="s">
        <v>82</v>
      </c>
      <c r="J19" s="318">
        <v>79.55</v>
      </c>
      <c r="K19" s="23" t="s">
        <v>82</v>
      </c>
      <c r="L19" s="318" t="s">
        <v>97</v>
      </c>
    </row>
    <row r="20" spans="1:12" ht="21" customHeight="1" x14ac:dyDescent="0.5">
      <c r="A20" s="23" t="s">
        <v>96</v>
      </c>
      <c r="B20" s="322" t="s">
        <v>118</v>
      </c>
      <c r="C20" s="23"/>
      <c r="D20" s="322" t="s">
        <v>97</v>
      </c>
      <c r="E20" s="23"/>
      <c r="F20" s="338" t="s">
        <v>97</v>
      </c>
      <c r="G20" s="23"/>
      <c r="H20" s="325" t="s">
        <v>97</v>
      </c>
      <c r="I20" s="23" t="s">
        <v>84</v>
      </c>
      <c r="J20" s="318" t="s">
        <v>97</v>
      </c>
      <c r="K20" s="23" t="s">
        <v>84</v>
      </c>
      <c r="L20" s="318" t="s">
        <v>97</v>
      </c>
    </row>
    <row r="21" spans="1:12" ht="21" customHeight="1" x14ac:dyDescent="0.5">
      <c r="C21" s="23"/>
      <c r="D21" s="322" t="s">
        <v>97</v>
      </c>
      <c r="E21" s="23"/>
      <c r="F21" s="338" t="s">
        <v>97</v>
      </c>
      <c r="G21" s="23"/>
      <c r="H21" s="325" t="s">
        <v>97</v>
      </c>
      <c r="I21" s="23" t="s">
        <v>85</v>
      </c>
      <c r="J21" s="318">
        <v>149.5</v>
      </c>
      <c r="K21" s="23" t="s">
        <v>85</v>
      </c>
      <c r="L21" s="318">
        <v>47.13</v>
      </c>
    </row>
    <row r="22" spans="1:12" ht="21" customHeight="1" x14ac:dyDescent="0.5">
      <c r="C22" s="23"/>
      <c r="D22" s="322" t="s">
        <v>97</v>
      </c>
      <c r="E22" s="23"/>
      <c r="F22" s="338" t="s">
        <v>97</v>
      </c>
      <c r="G22" s="23"/>
      <c r="H22" s="325" t="s">
        <v>97</v>
      </c>
      <c r="I22" s="23" t="s">
        <v>96</v>
      </c>
      <c r="J22" s="318" t="s">
        <v>446</v>
      </c>
      <c r="K22" s="23" t="s">
        <v>96</v>
      </c>
      <c r="L22" s="318" t="s">
        <v>446</v>
      </c>
    </row>
    <row r="23" spans="1:12" ht="21" customHeight="1" x14ac:dyDescent="0.5">
      <c r="C23" s="23"/>
      <c r="D23" s="322" t="s">
        <v>97</v>
      </c>
      <c r="E23" s="23"/>
      <c r="F23" s="338" t="s">
        <v>97</v>
      </c>
      <c r="G23" s="23"/>
      <c r="H23" s="325" t="s">
        <v>97</v>
      </c>
    </row>
    <row r="24" spans="1:12" ht="21" customHeight="1" x14ac:dyDescent="0.5">
      <c r="C24" s="23"/>
      <c r="D24" s="322" t="s">
        <v>97</v>
      </c>
      <c r="E24" s="23"/>
      <c r="F24" s="338" t="s">
        <v>97</v>
      </c>
      <c r="G24" s="23"/>
      <c r="H24" s="325" t="s">
        <v>97</v>
      </c>
    </row>
    <row r="25" spans="1:12" ht="21" customHeight="1" x14ac:dyDescent="0.5">
      <c r="C25" s="23"/>
      <c r="D25" s="322" t="s">
        <v>97</v>
      </c>
      <c r="E25" s="23"/>
      <c r="F25" s="338" t="s">
        <v>97</v>
      </c>
      <c r="G25" s="23"/>
      <c r="H25" s="325" t="s">
        <v>97</v>
      </c>
    </row>
    <row r="26" spans="1:12" ht="21" customHeight="1" x14ac:dyDescent="0.5">
      <c r="C26" s="23"/>
      <c r="D26" s="322" t="s">
        <v>97</v>
      </c>
      <c r="E26" s="23"/>
      <c r="F26" s="338" t="s">
        <v>97</v>
      </c>
      <c r="G26" s="23"/>
      <c r="H26" s="325" t="s">
        <v>97</v>
      </c>
    </row>
    <row r="27" spans="1:12" ht="21" customHeight="1" x14ac:dyDescent="0.5">
      <c r="C27" s="23"/>
      <c r="D27" s="322" t="s">
        <v>97</v>
      </c>
      <c r="E27" s="23"/>
      <c r="F27" s="338" t="s">
        <v>97</v>
      </c>
      <c r="G27" s="23"/>
      <c r="H27" s="325" t="s">
        <v>97</v>
      </c>
    </row>
    <row r="28" spans="1:12" ht="21" customHeight="1" x14ac:dyDescent="0.5">
      <c r="C28" s="23"/>
      <c r="D28" s="322">
        <v>0.03</v>
      </c>
      <c r="E28" s="23"/>
      <c r="F28" s="338" t="s">
        <v>97</v>
      </c>
      <c r="G28" s="23"/>
      <c r="H28" s="325" t="s">
        <v>97</v>
      </c>
    </row>
    <row r="29" spans="1:12" ht="21" customHeight="1" x14ac:dyDescent="0.5">
      <c r="C29" s="23" t="s">
        <v>96</v>
      </c>
      <c r="D29" s="322" t="s">
        <v>118</v>
      </c>
      <c r="E29" s="23" t="s">
        <v>96</v>
      </c>
      <c r="F29" s="320" t="s">
        <v>118</v>
      </c>
      <c r="G29" s="23" t="s">
        <v>96</v>
      </c>
      <c r="H29" s="325" t="s">
        <v>97</v>
      </c>
    </row>
    <row r="30" spans="1:12" ht="21" customHeight="1" x14ac:dyDescent="0.5">
      <c r="A30" s="925" t="s">
        <v>179</v>
      </c>
      <c r="B30" s="925"/>
      <c r="C30" s="925"/>
      <c r="D30" s="925"/>
      <c r="E30" s="925"/>
      <c r="F30" s="925"/>
      <c r="G30" s="925"/>
      <c r="H30" s="925"/>
      <c r="I30" s="925"/>
      <c r="J30" s="925"/>
      <c r="K30" s="925"/>
      <c r="L30" s="925"/>
    </row>
    <row r="31" spans="1:12" ht="21" customHeight="1" x14ac:dyDescent="0.5">
      <c r="A31" s="925"/>
      <c r="B31" s="925"/>
      <c r="C31" s="925"/>
      <c r="D31" s="925"/>
      <c r="E31" s="925"/>
      <c r="F31" s="925"/>
      <c r="G31" s="925"/>
      <c r="H31" s="925"/>
      <c r="I31" s="925"/>
      <c r="J31" s="925"/>
      <c r="K31" s="925"/>
      <c r="L31" s="925"/>
    </row>
    <row r="32" spans="1:12" ht="21" customHeight="1" x14ac:dyDescent="0.5">
      <c r="A32" s="933" t="s">
        <v>77</v>
      </c>
      <c r="B32" s="934"/>
      <c r="C32" s="931" t="s">
        <v>414</v>
      </c>
      <c r="D32" s="932"/>
      <c r="E32" s="931" t="s">
        <v>26</v>
      </c>
      <c r="F32" s="932"/>
      <c r="G32" s="905" t="s">
        <v>236</v>
      </c>
      <c r="H32" s="906"/>
      <c r="I32" s="315" t="s">
        <v>22</v>
      </c>
      <c r="J32" s="316"/>
      <c r="K32" s="315" t="s">
        <v>23</v>
      </c>
      <c r="L32" s="718"/>
    </row>
    <row r="33" spans="1:12" ht="21" customHeight="1" x14ac:dyDescent="0.5">
      <c r="A33" s="23" t="s">
        <v>237</v>
      </c>
      <c r="B33" s="327">
        <v>10000</v>
      </c>
      <c r="C33" s="71" t="s">
        <v>278</v>
      </c>
      <c r="D33" s="318" t="s">
        <v>126</v>
      </c>
      <c r="E33" s="71" t="s">
        <v>137</v>
      </c>
      <c r="F33" s="318" t="s">
        <v>116</v>
      </c>
      <c r="G33" s="71" t="s">
        <v>248</v>
      </c>
      <c r="H33" s="322" t="s">
        <v>424</v>
      </c>
      <c r="I33" s="71" t="s">
        <v>251</v>
      </c>
      <c r="J33" s="339" t="s">
        <v>344</v>
      </c>
      <c r="K33" s="725" t="s">
        <v>500</v>
      </c>
      <c r="L33" s="724" t="s">
        <v>498</v>
      </c>
    </row>
    <row r="34" spans="1:12" ht="21" customHeight="1" x14ac:dyDescent="0.5">
      <c r="A34" s="23" t="s">
        <v>110</v>
      </c>
      <c r="B34" s="327">
        <v>10000</v>
      </c>
      <c r="C34" s="71" t="s">
        <v>242</v>
      </c>
      <c r="D34" s="321">
        <v>100000</v>
      </c>
      <c r="E34" s="71" t="s">
        <v>243</v>
      </c>
      <c r="F34" s="318" t="s">
        <v>419</v>
      </c>
      <c r="G34" s="71" t="s">
        <v>415</v>
      </c>
      <c r="H34" s="323">
        <v>0.6</v>
      </c>
      <c r="I34" s="71" t="s">
        <v>252</v>
      </c>
      <c r="J34" s="319">
        <v>1</v>
      </c>
      <c r="K34" s="71" t="s">
        <v>257</v>
      </c>
      <c r="L34" s="723">
        <v>10</v>
      </c>
    </row>
    <row r="35" spans="1:12" ht="21" customHeight="1" x14ac:dyDescent="0.5">
      <c r="A35" s="23" t="s">
        <v>238</v>
      </c>
      <c r="B35" s="318" t="s">
        <v>116</v>
      </c>
      <c r="C35" s="71" t="s">
        <v>240</v>
      </c>
      <c r="D35" s="321" t="s">
        <v>421</v>
      </c>
      <c r="E35" s="71" t="s">
        <v>244</v>
      </c>
      <c r="F35" s="318" t="s">
        <v>419</v>
      </c>
      <c r="G35" s="71" t="s">
        <v>416</v>
      </c>
      <c r="H35" s="324">
        <v>5000</v>
      </c>
      <c r="I35" s="71" t="s">
        <v>253</v>
      </c>
      <c r="J35" s="319">
        <v>1</v>
      </c>
      <c r="K35" s="71" t="s">
        <v>186</v>
      </c>
      <c r="L35" s="327">
        <v>20</v>
      </c>
    </row>
    <row r="36" spans="1:12" ht="21" customHeight="1" x14ac:dyDescent="0.5">
      <c r="A36" s="23" t="s">
        <v>113</v>
      </c>
      <c r="B36" s="319">
        <v>0</v>
      </c>
      <c r="C36" s="71" t="s">
        <v>241</v>
      </c>
      <c r="D36" s="318" t="s">
        <v>423</v>
      </c>
      <c r="E36" s="71" t="s">
        <v>245</v>
      </c>
      <c r="F36" s="319">
        <v>0.6</v>
      </c>
      <c r="G36" s="71" t="s">
        <v>279</v>
      </c>
      <c r="H36" s="322" t="s">
        <v>417</v>
      </c>
      <c r="I36" s="71" t="s">
        <v>254</v>
      </c>
      <c r="J36" s="319">
        <v>0.5</v>
      </c>
      <c r="K36" s="71" t="s">
        <v>258</v>
      </c>
      <c r="L36" s="327" t="s">
        <v>442</v>
      </c>
    </row>
    <row r="37" spans="1:12" ht="21" customHeight="1" x14ac:dyDescent="0.5">
      <c r="A37" s="23" t="s">
        <v>114</v>
      </c>
      <c r="B37" s="319">
        <v>0.35</v>
      </c>
      <c r="C37" s="71" t="s">
        <v>239</v>
      </c>
      <c r="D37" s="318" t="s">
        <v>422</v>
      </c>
      <c r="E37" s="71" t="s">
        <v>246</v>
      </c>
      <c r="F37" s="318">
        <v>1000</v>
      </c>
      <c r="G37" s="71" t="s">
        <v>280</v>
      </c>
      <c r="H37" s="318" t="s">
        <v>342</v>
      </c>
      <c r="I37" s="71" t="s">
        <v>92</v>
      </c>
      <c r="J37" s="339">
        <v>1500</v>
      </c>
      <c r="K37" s="71" t="s">
        <v>259</v>
      </c>
      <c r="L37" s="327" t="s">
        <v>443</v>
      </c>
    </row>
    <row r="38" spans="1:12" ht="21" customHeight="1" x14ac:dyDescent="0.5">
      <c r="A38" s="23" t="s">
        <v>119</v>
      </c>
      <c r="B38" s="319">
        <v>0.57750000000000001</v>
      </c>
      <c r="C38" s="71" t="s">
        <v>238</v>
      </c>
      <c r="D38" s="318" t="s">
        <v>116</v>
      </c>
      <c r="E38" s="71" t="s">
        <v>247</v>
      </c>
      <c r="F38" s="318" t="s">
        <v>420</v>
      </c>
      <c r="G38" s="71" t="s">
        <v>136</v>
      </c>
      <c r="H38" s="318" t="s">
        <v>418</v>
      </c>
      <c r="I38" s="71" t="s">
        <v>319</v>
      </c>
      <c r="J38" s="339">
        <v>1000</v>
      </c>
      <c r="K38" s="71" t="s">
        <v>189</v>
      </c>
      <c r="L38" s="327">
        <v>150</v>
      </c>
    </row>
    <row r="39" spans="1:12" ht="21" customHeight="1" x14ac:dyDescent="0.5">
      <c r="A39" s="23" t="s">
        <v>120</v>
      </c>
      <c r="B39" s="319">
        <v>0.73</v>
      </c>
      <c r="C39" s="71" t="s">
        <v>113</v>
      </c>
      <c r="D39" s="319">
        <v>0</v>
      </c>
      <c r="E39" s="71" t="s">
        <v>124</v>
      </c>
      <c r="F39" s="318" t="s">
        <v>126</v>
      </c>
      <c r="G39" s="71" t="s">
        <v>145</v>
      </c>
      <c r="H39" s="318" t="s">
        <v>343</v>
      </c>
      <c r="I39" s="71" t="s">
        <v>255</v>
      </c>
      <c r="J39" s="339" t="s">
        <v>165</v>
      </c>
      <c r="K39" s="71" t="s">
        <v>260</v>
      </c>
      <c r="L39" s="327" t="s">
        <v>351</v>
      </c>
    </row>
    <row r="40" spans="1:12" ht="21" customHeight="1" x14ac:dyDescent="0.5">
      <c r="A40" s="23" t="s">
        <v>121</v>
      </c>
      <c r="B40" s="319">
        <v>0.82</v>
      </c>
      <c r="C40" s="71" t="s">
        <v>114</v>
      </c>
      <c r="D40" s="319">
        <v>0.55000000000000004</v>
      </c>
      <c r="G40" s="448" t="s">
        <v>124</v>
      </c>
      <c r="H40" s="450" t="s">
        <v>126</v>
      </c>
      <c r="I40" s="71" t="s">
        <v>180</v>
      </c>
      <c r="J40" s="339" t="s">
        <v>445</v>
      </c>
      <c r="K40" s="71" t="s">
        <v>261</v>
      </c>
      <c r="L40" s="327" t="s">
        <v>350</v>
      </c>
    </row>
    <row r="41" spans="1:12" ht="21" customHeight="1" x14ac:dyDescent="0.5">
      <c r="A41" s="23" t="s">
        <v>277</v>
      </c>
      <c r="B41" s="318" t="s">
        <v>422</v>
      </c>
      <c r="C41" s="71" t="s">
        <v>119</v>
      </c>
      <c r="D41" s="326">
        <v>0.7</v>
      </c>
      <c r="I41" s="71" t="s">
        <v>94</v>
      </c>
      <c r="J41" s="339" t="s">
        <v>165</v>
      </c>
      <c r="K41" s="71" t="s">
        <v>262</v>
      </c>
      <c r="L41" s="327" t="s">
        <v>351</v>
      </c>
    </row>
    <row r="42" spans="1:12" ht="21" customHeight="1" x14ac:dyDescent="0.5">
      <c r="A42" s="23" t="s">
        <v>276</v>
      </c>
      <c r="B42" s="319" t="s">
        <v>165</v>
      </c>
      <c r="C42" s="71" t="s">
        <v>120</v>
      </c>
      <c r="D42" s="326">
        <v>0.8</v>
      </c>
      <c r="I42" s="71" t="s">
        <v>181</v>
      </c>
      <c r="J42" s="339" t="s">
        <v>165</v>
      </c>
      <c r="K42" s="71" t="s">
        <v>352</v>
      </c>
      <c r="L42" s="327" t="s">
        <v>444</v>
      </c>
    </row>
    <row r="43" spans="1:12" ht="21" customHeight="1" x14ac:dyDescent="0.5">
      <c r="C43" s="448" t="s">
        <v>121</v>
      </c>
      <c r="D43" s="449">
        <v>0.85</v>
      </c>
      <c r="I43" s="71" t="s">
        <v>256</v>
      </c>
      <c r="J43" s="339" t="s">
        <v>341</v>
      </c>
      <c r="K43" s="71" t="s">
        <v>124</v>
      </c>
      <c r="L43" s="327" t="s">
        <v>97</v>
      </c>
    </row>
    <row r="44" spans="1:12" ht="21" customHeight="1" x14ac:dyDescent="0.5"/>
    <row r="45" spans="1:12" ht="21" customHeight="1" x14ac:dyDescent="0.5"/>
    <row r="46" spans="1:12" ht="21" customHeight="1" x14ac:dyDescent="0.5"/>
    <row r="47" spans="1:12" ht="21" customHeight="1" x14ac:dyDescent="0.5"/>
    <row r="48" spans="1:12" ht="21" customHeight="1" x14ac:dyDescent="0.5">
      <c r="A48" s="447"/>
      <c r="B48" s="24"/>
      <c r="C48" s="447"/>
      <c r="D48" s="24"/>
      <c r="E48" s="24"/>
      <c r="F48" s="24"/>
      <c r="G48" s="6"/>
      <c r="H48" s="6"/>
      <c r="I48" s="6"/>
      <c r="J48" s="6"/>
    </row>
    <row r="49" spans="1:10" ht="21" customHeight="1" x14ac:dyDescent="0.5">
      <c r="A49" s="447"/>
      <c r="B49" s="24"/>
      <c r="C49" s="447"/>
      <c r="D49" s="24"/>
      <c r="E49" s="24"/>
      <c r="F49" s="24"/>
      <c r="G49" s="6"/>
      <c r="H49" s="6"/>
      <c r="I49" s="6"/>
      <c r="J49" s="6"/>
    </row>
    <row r="50" spans="1:10" ht="21" customHeight="1" x14ac:dyDescent="0.5">
      <c r="A50" s="916" t="s">
        <v>71</v>
      </c>
      <c r="B50" s="917"/>
    </row>
    <row r="51" spans="1:10" ht="21" customHeight="1" x14ac:dyDescent="0.5">
      <c r="A51" s="918"/>
      <c r="B51" s="919"/>
    </row>
    <row r="52" spans="1:10" ht="21" customHeight="1" x14ac:dyDescent="0.5">
      <c r="A52" s="901" t="s">
        <v>78</v>
      </c>
      <c r="B52" s="902"/>
    </row>
    <row r="53" spans="1:10" ht="21" customHeight="1" x14ac:dyDescent="0.5">
      <c r="A53" s="903"/>
      <c r="B53" s="904"/>
    </row>
    <row r="54" spans="1:10" s="20" customFormat="1" ht="21.6" hidden="1" customHeight="1" x14ac:dyDescent="0.5">
      <c r="A54" s="900" t="s">
        <v>77</v>
      </c>
      <c r="B54" s="900"/>
    </row>
    <row r="55" spans="1:10" ht="21.6" hidden="1" customHeight="1" x14ac:dyDescent="0.5">
      <c r="A55" s="23" t="s">
        <v>107</v>
      </c>
      <c r="B55" s="69">
        <v>0.42099999999999999</v>
      </c>
    </row>
    <row r="56" spans="1:10" ht="21.6" hidden="1" customHeight="1" x14ac:dyDescent="0.5">
      <c r="A56" s="23" t="s">
        <v>108</v>
      </c>
      <c r="B56" s="69">
        <v>4.8000000000000001E-2</v>
      </c>
    </row>
    <row r="57" spans="1:10" ht="21.6" hidden="1" customHeight="1" x14ac:dyDescent="0.5">
      <c r="A57" s="23" t="s">
        <v>96</v>
      </c>
      <c r="B57" s="69" t="s">
        <v>342</v>
      </c>
    </row>
    <row r="58" spans="1:10" ht="21.6" hidden="1" customHeight="1" x14ac:dyDescent="0.5">
      <c r="A58" s="900" t="s">
        <v>235</v>
      </c>
      <c r="B58" s="900"/>
    </row>
    <row r="59" spans="1:10" ht="21.6" hidden="1" customHeight="1" x14ac:dyDescent="0.5">
      <c r="A59" s="23" t="str" cm="1">
        <f t="array" ref="A59">IF('Data Generator'!S49=TRUE,_xlfn._xlws.FILTER('Data Generator'!H163:H176,'Data Generator'!J163:J176=TRUE,"")&amp;" Rate/$10 Weekly Benefit ",_xlfn._xlws.FILTER('Data Generator'!H127,'Data Generator'!I127=TRUE,""))</f>
        <v xml:space="preserve">Rate per $10 weekly Benefit      </v>
      </c>
      <c r="B59" s="108">
        <v>0.32</v>
      </c>
    </row>
    <row r="60" spans="1:10" ht="21.6" hidden="1" customHeight="1" x14ac:dyDescent="0.5">
      <c r="A60" s="23"/>
      <c r="B60" s="108">
        <v>0.31</v>
      </c>
    </row>
    <row r="61" spans="1:10" ht="21.6" hidden="1" customHeight="1" x14ac:dyDescent="0.5">
      <c r="A61" s="23"/>
      <c r="B61" s="108">
        <v>0.28000000000000003</v>
      </c>
    </row>
    <row r="62" spans="1:10" ht="21.6" hidden="1" customHeight="1" x14ac:dyDescent="0.5">
      <c r="A62" s="23"/>
      <c r="B62" s="108">
        <v>1.32</v>
      </c>
    </row>
    <row r="63" spans="1:10" ht="21.6" hidden="1" customHeight="1" x14ac:dyDescent="0.5">
      <c r="A63" s="23"/>
      <c r="B63" s="108">
        <v>0.42</v>
      </c>
    </row>
    <row r="64" spans="1:10" ht="21.6" hidden="1" customHeight="1" x14ac:dyDescent="0.5">
      <c r="A64" s="23"/>
      <c r="B64" s="108">
        <v>0.53</v>
      </c>
    </row>
    <row r="65" spans="1:2" ht="21.6" hidden="1" customHeight="1" x14ac:dyDescent="0.5">
      <c r="A65" s="23"/>
      <c r="B65" s="108">
        <v>0.72</v>
      </c>
    </row>
    <row r="66" spans="1:2" ht="21.6" hidden="1" customHeight="1" x14ac:dyDescent="0.5">
      <c r="A66" s="23"/>
      <c r="B66" s="108">
        <v>0.97</v>
      </c>
    </row>
    <row r="67" spans="1:2" ht="21.6" hidden="1" customHeight="1" x14ac:dyDescent="0.5">
      <c r="A67" s="23"/>
      <c r="B67" s="108">
        <v>1.22</v>
      </c>
    </row>
    <row r="68" spans="1:2" ht="21.6" hidden="1" customHeight="1" x14ac:dyDescent="0.5">
      <c r="A68" s="23"/>
      <c r="B68" s="108">
        <v>1.26</v>
      </c>
    </row>
    <row r="69" spans="1:2" ht="21.6" hidden="1" customHeight="1" x14ac:dyDescent="0.5">
      <c r="A69" s="23"/>
      <c r="B69" s="108">
        <v>1.43</v>
      </c>
    </row>
    <row r="70" spans="1:2" ht="21.6" hidden="1" customHeight="1" x14ac:dyDescent="0.5">
      <c r="A70" s="23" t="s">
        <v>96</v>
      </c>
      <c r="B70" s="70" t="s">
        <v>359</v>
      </c>
    </row>
    <row r="71" spans="1:2" ht="21.6" hidden="1" customHeight="1" x14ac:dyDescent="0.5">
      <c r="A71" s="900" t="s">
        <v>236</v>
      </c>
      <c r="B71" s="900"/>
    </row>
    <row r="72" spans="1:2" s="20" customFormat="1" ht="21.6" hidden="1" customHeight="1" x14ac:dyDescent="0.5">
      <c r="A72" s="23" t="str" cm="1">
        <f t="array" ref="A72">IF('Data Generator'!S48=TRUE,_xlfn._xlws.FILTER('Data Generator'!H163:H176,'Data Generator'!J163:J176=TRUE,"")&amp;" Rate % of CME ",_xlfn._xlws.FILTER('Data Generator'!H148, 'Data Generator'!I148=TRUE,""))</f>
        <v xml:space="preserve">Rate/$100 CME       </v>
      </c>
      <c r="B72" s="70">
        <v>0.87</v>
      </c>
    </row>
    <row r="73" spans="1:2" ht="21.6" hidden="1" customHeight="1" x14ac:dyDescent="0.5">
      <c r="A73" s="23"/>
      <c r="B73" s="69">
        <v>1.6</v>
      </c>
    </row>
    <row r="74" spans="1:2" ht="21.6" hidden="1" customHeight="1" x14ac:dyDescent="0.5">
      <c r="A74" s="23"/>
      <c r="B74" s="69">
        <v>2.46</v>
      </c>
    </row>
    <row r="75" spans="1:2" ht="21.6" hidden="1" customHeight="1" x14ac:dyDescent="0.5">
      <c r="A75" s="23"/>
      <c r="B75" s="69">
        <v>0.66</v>
      </c>
    </row>
    <row r="76" spans="1:2" ht="21.6" hidden="1" customHeight="1" x14ac:dyDescent="0.5">
      <c r="A76" s="23"/>
      <c r="B76" s="69">
        <v>1.1599999999999999</v>
      </c>
    </row>
    <row r="77" spans="1:2" ht="21.6" hidden="1" customHeight="1" x14ac:dyDescent="0.5">
      <c r="A77" s="23"/>
      <c r="B77" s="69">
        <v>1.75</v>
      </c>
    </row>
    <row r="78" spans="1:2" ht="21.6" hidden="1" customHeight="1" x14ac:dyDescent="0.5">
      <c r="A78" s="23"/>
      <c r="B78" s="69">
        <v>3.62</v>
      </c>
    </row>
    <row r="79" spans="1:2" ht="21.6" hidden="1" customHeight="1" x14ac:dyDescent="0.5">
      <c r="A79" s="23"/>
      <c r="B79" s="69">
        <v>4.5599999999999996</v>
      </c>
    </row>
    <row r="80" spans="1:2" ht="21.6" hidden="1" customHeight="1" x14ac:dyDescent="0.5">
      <c r="A80" s="23"/>
      <c r="B80" s="69">
        <v>4.26</v>
      </c>
    </row>
    <row r="81" spans="1:2" ht="21.6" hidden="1" customHeight="1" x14ac:dyDescent="0.5">
      <c r="A81" s="23"/>
      <c r="B81" s="69">
        <v>1.78</v>
      </c>
    </row>
    <row r="82" spans="1:2" ht="21.6" hidden="1" customHeight="1" x14ac:dyDescent="0.5">
      <c r="A82" s="23"/>
      <c r="B82" s="69">
        <v>0.87</v>
      </c>
    </row>
    <row r="83" spans="1:2" ht="21.6" hidden="1" customHeight="1" x14ac:dyDescent="0.5">
      <c r="A83" s="23" t="s">
        <v>96</v>
      </c>
      <c r="B83" s="69" t="s">
        <v>359</v>
      </c>
    </row>
    <row r="84" spans="1:2" ht="21.6" hidden="1" customHeight="1" x14ac:dyDescent="0.5">
      <c r="A84" s="900" t="s">
        <v>88</v>
      </c>
      <c r="B84" s="900"/>
    </row>
    <row r="85" spans="1:2" ht="21.6" hidden="1" customHeight="1" x14ac:dyDescent="0.5">
      <c r="A85" s="23" t="str" cm="1">
        <f t="array" ref="A85">_xlfn._xlws.FILTER('Data Generator'!H69:H79,'Data Generator'!J69:J79=TRUE,"")&amp;" Rates"</f>
        <v>AD&amp;D Rates</v>
      </c>
      <c r="B85" s="69">
        <v>0.11700000000000001</v>
      </c>
    </row>
    <row r="86" spans="1:2" ht="21.6" hidden="1" customHeight="1" x14ac:dyDescent="0.5">
      <c r="A86" s="23"/>
      <c r="B86" s="69">
        <v>0.13900000000000001</v>
      </c>
    </row>
    <row r="87" spans="1:2" ht="21.6" hidden="1" customHeight="1" x14ac:dyDescent="0.5">
      <c r="A87" s="23"/>
      <c r="B87" s="69">
        <v>0.17299999999999999</v>
      </c>
    </row>
    <row r="88" spans="1:2" ht="21.6" hidden="1" customHeight="1" x14ac:dyDescent="0.5">
      <c r="A88" s="23"/>
      <c r="B88" s="69">
        <v>0.28399999999999997</v>
      </c>
    </row>
    <row r="89" spans="1:2" ht="21.6" hidden="1" customHeight="1" x14ac:dyDescent="0.5">
      <c r="A89" s="23"/>
      <c r="B89" s="69">
        <v>0.41599999999999998</v>
      </c>
    </row>
    <row r="90" spans="1:2" ht="21.6" hidden="1" customHeight="1" x14ac:dyDescent="0.5">
      <c r="A90" s="23"/>
      <c r="B90" s="69">
        <v>0.68100000000000005</v>
      </c>
    </row>
    <row r="91" spans="1:2" ht="21.6" hidden="1" customHeight="1" x14ac:dyDescent="0.5">
      <c r="A91" s="23"/>
      <c r="B91" s="69">
        <v>1.0820000000000001</v>
      </c>
    </row>
    <row r="92" spans="1:2" ht="21.6" hidden="1" customHeight="1" x14ac:dyDescent="0.5">
      <c r="A92" s="23"/>
      <c r="B92" s="69">
        <v>1.4690000000000001</v>
      </c>
    </row>
    <row r="93" spans="1:2" ht="21.6" hidden="1" customHeight="1" x14ac:dyDescent="0.5">
      <c r="A93" s="23"/>
      <c r="B93" s="69">
        <v>2.3159999999999998</v>
      </c>
    </row>
    <row r="94" spans="1:2" ht="21.6" hidden="1" customHeight="1" x14ac:dyDescent="0.5">
      <c r="A94" s="23"/>
      <c r="B94" s="70">
        <v>3.956</v>
      </c>
    </row>
    <row r="95" spans="1:2" ht="21.6" hidden="1" customHeight="1" x14ac:dyDescent="0.5">
      <c r="A95" s="23"/>
      <c r="B95" s="70">
        <v>4.8000000000000001E-2</v>
      </c>
    </row>
    <row r="96" spans="1:2" ht="21.6" hidden="1" customHeight="1" x14ac:dyDescent="0.5">
      <c r="A96" s="23" t="s">
        <v>96</v>
      </c>
      <c r="B96" s="69" t="s">
        <v>342</v>
      </c>
    </row>
    <row r="97" spans="1:2" ht="21.6" hidden="1" customHeight="1" x14ac:dyDescent="0.5">
      <c r="A97" s="315" t="s">
        <v>22</v>
      </c>
      <c r="B97" s="316"/>
    </row>
    <row r="98" spans="1:2" ht="21.6" hidden="1" customHeight="1" x14ac:dyDescent="0.5">
      <c r="A98" s="23" t="s">
        <v>80</v>
      </c>
      <c r="B98" s="69">
        <v>36.700000000000003</v>
      </c>
    </row>
    <row r="99" spans="1:2" ht="21.6" hidden="1" customHeight="1" x14ac:dyDescent="0.5">
      <c r="A99" s="23" t="s">
        <v>82</v>
      </c>
      <c r="B99" s="69">
        <v>66.680000000000007</v>
      </c>
    </row>
    <row r="100" spans="1:2" ht="21.6" hidden="1" customHeight="1" x14ac:dyDescent="0.5">
      <c r="A100" s="23" t="s">
        <v>84</v>
      </c>
      <c r="B100" s="69">
        <v>76.55</v>
      </c>
    </row>
    <row r="101" spans="1:2" ht="21.6" hidden="1" customHeight="1" x14ac:dyDescent="0.5">
      <c r="A101" s="23" t="s">
        <v>85</v>
      </c>
      <c r="B101" s="69">
        <v>111.31</v>
      </c>
    </row>
    <row r="102" spans="1:2" ht="21.6" hidden="1" customHeight="1" x14ac:dyDescent="0.5">
      <c r="A102" s="23" t="s">
        <v>96</v>
      </c>
      <c r="B102" s="69" t="s">
        <v>342</v>
      </c>
    </row>
    <row r="103" spans="1:2" ht="21.6" hidden="1" customHeight="1" x14ac:dyDescent="0.5">
      <c r="A103" s="315" t="s">
        <v>23</v>
      </c>
      <c r="B103" s="316"/>
    </row>
    <row r="104" spans="1:2" ht="21.6" hidden="1" customHeight="1" x14ac:dyDescent="0.5">
      <c r="A104" s="23" t="s">
        <v>80</v>
      </c>
      <c r="B104" s="69">
        <v>8.4</v>
      </c>
    </row>
    <row r="105" spans="1:2" ht="21.6" hidden="1" customHeight="1" x14ac:dyDescent="0.5">
      <c r="A105" s="23" t="s">
        <v>82</v>
      </c>
      <c r="B105" s="69">
        <v>17.7</v>
      </c>
    </row>
    <row r="106" spans="1:2" ht="21.6" hidden="1" customHeight="1" x14ac:dyDescent="0.5">
      <c r="A106" s="23" t="s">
        <v>84</v>
      </c>
      <c r="B106" s="69">
        <v>19.05</v>
      </c>
    </row>
    <row r="107" spans="1:2" ht="21.6" hidden="1" customHeight="1" x14ac:dyDescent="0.5">
      <c r="A107" s="23" t="s">
        <v>85</v>
      </c>
      <c r="B107" s="69">
        <v>30.48</v>
      </c>
    </row>
    <row r="108" spans="1:2" ht="21.6" hidden="1" customHeight="1" x14ac:dyDescent="0.5">
      <c r="A108" s="23" t="s">
        <v>96</v>
      </c>
      <c r="B108" s="69" t="s">
        <v>342</v>
      </c>
    </row>
    <row r="109" spans="1:2" ht="21.6" hidden="1" customHeight="1" x14ac:dyDescent="0.5">
      <c r="A109" s="315" t="s">
        <v>29</v>
      </c>
      <c r="B109" s="316"/>
    </row>
    <row r="110" spans="1:2" ht="21.6" hidden="1" customHeight="1" x14ac:dyDescent="0.5">
      <c r="A110" s="23" t="str" cm="1">
        <f t="array" ref="A110">_xlfn._xlws.FILTER('Data Generator'!H163:H176,'Data Generator'!J163:J176=TRUE,"")&amp;" Rates"</f>
        <v xml:space="preserve"> Rates</v>
      </c>
      <c r="B110" s="69">
        <v>0.45700000000000002</v>
      </c>
    </row>
    <row r="111" spans="1:2" ht="21.6" hidden="1" customHeight="1" x14ac:dyDescent="0.5">
      <c r="A111" s="23"/>
      <c r="B111" s="69">
        <v>0.6</v>
      </c>
    </row>
    <row r="112" spans="1:2" ht="21.6" hidden="1" customHeight="1" x14ac:dyDescent="0.5">
      <c r="A112" s="23"/>
      <c r="B112" s="69">
        <v>0.72499999999999998</v>
      </c>
    </row>
    <row r="113" spans="1:2" ht="21.6" hidden="1" customHeight="1" x14ac:dyDescent="0.5">
      <c r="A113" s="23"/>
      <c r="B113" s="69">
        <v>0.86199999999999999</v>
      </c>
    </row>
    <row r="114" spans="1:2" ht="21.6" hidden="1" customHeight="1" x14ac:dyDescent="0.5">
      <c r="A114" s="23"/>
      <c r="B114" s="69">
        <v>1.177</v>
      </c>
    </row>
    <row r="115" spans="1:2" ht="21.6" hidden="1" customHeight="1" x14ac:dyDescent="0.5">
      <c r="A115" s="23"/>
      <c r="B115" s="69">
        <v>1.659</v>
      </c>
    </row>
    <row r="116" spans="1:2" ht="21.6" hidden="1" customHeight="1" x14ac:dyDescent="0.5">
      <c r="A116" s="23"/>
      <c r="B116" s="69">
        <v>2.4849999999999999</v>
      </c>
    </row>
    <row r="117" spans="1:2" ht="21.6" hidden="1" customHeight="1" x14ac:dyDescent="0.5">
      <c r="A117" s="23"/>
      <c r="B117" s="69">
        <v>3.4910000000000001</v>
      </c>
    </row>
    <row r="118" spans="1:2" ht="21.6" hidden="1" customHeight="1" x14ac:dyDescent="0.5">
      <c r="A118" s="23"/>
      <c r="B118" s="69">
        <v>5.0890000000000004</v>
      </c>
    </row>
    <row r="119" spans="1:2" ht="21.6" hidden="1" customHeight="1" x14ac:dyDescent="0.5">
      <c r="A119" s="23"/>
      <c r="B119" s="69">
        <v>7.24</v>
      </c>
    </row>
    <row r="120" spans="1:2" ht="21.6" hidden="1" customHeight="1" x14ac:dyDescent="0.5">
      <c r="A120" s="23"/>
      <c r="B120" s="69"/>
    </row>
    <row r="121" spans="1:2" ht="21.6" hidden="1" customHeight="1" x14ac:dyDescent="0.5">
      <c r="A121" s="23" t="s">
        <v>96</v>
      </c>
      <c r="B121" s="69" t="s">
        <v>361</v>
      </c>
    </row>
    <row r="122" spans="1:2" ht="21.6" hidden="1" customHeight="1" x14ac:dyDescent="0.5">
      <c r="A122" s="315" t="s">
        <v>28</v>
      </c>
      <c r="B122" s="316"/>
    </row>
    <row r="123" spans="1:2" ht="21.6" hidden="1" customHeight="1" x14ac:dyDescent="0.5">
      <c r="A123" s="23" t="s">
        <v>80</v>
      </c>
      <c r="B123" s="69">
        <v>13.07</v>
      </c>
    </row>
    <row r="124" spans="1:2" ht="21.6" hidden="1" customHeight="1" x14ac:dyDescent="0.5">
      <c r="A124" s="23" t="s">
        <v>82</v>
      </c>
      <c r="B124" s="69">
        <v>21.03</v>
      </c>
    </row>
    <row r="125" spans="1:2" ht="21.6" hidden="1" customHeight="1" x14ac:dyDescent="0.5">
      <c r="A125" s="23" t="s">
        <v>84</v>
      </c>
      <c r="B125" s="69">
        <v>21.13</v>
      </c>
    </row>
    <row r="126" spans="1:2" ht="21.6" hidden="1" customHeight="1" x14ac:dyDescent="0.5">
      <c r="A126" s="23" t="s">
        <v>85</v>
      </c>
      <c r="B126" s="69">
        <v>33.35</v>
      </c>
    </row>
    <row r="127" spans="1:2" ht="21.6" hidden="1" customHeight="1" x14ac:dyDescent="0.5">
      <c r="A127" s="23" t="s">
        <v>96</v>
      </c>
      <c r="B127" s="69" t="s">
        <v>396</v>
      </c>
    </row>
    <row r="128" spans="1:2" ht="21.6" customHeight="1" x14ac:dyDescent="0.5">
      <c r="A128" s="901" t="s">
        <v>179</v>
      </c>
      <c r="B128" s="902"/>
    </row>
    <row r="129" spans="1:2" ht="21.6" customHeight="1" x14ac:dyDescent="0.5">
      <c r="A129" s="903"/>
      <c r="B129" s="904"/>
    </row>
    <row r="130" spans="1:2" ht="21.6" customHeight="1" x14ac:dyDescent="0.5">
      <c r="A130" s="905" t="s">
        <v>77</v>
      </c>
      <c r="B130" s="906"/>
    </row>
    <row r="131" spans="1:2" ht="21.6" hidden="1" customHeight="1" x14ac:dyDescent="0.5">
      <c r="A131" s="23" t="s">
        <v>237</v>
      </c>
      <c r="B131" s="69">
        <v>10000</v>
      </c>
    </row>
    <row r="132" spans="1:2" ht="21.6" hidden="1" customHeight="1" x14ac:dyDescent="0.5">
      <c r="A132" s="23" t="s">
        <v>110</v>
      </c>
      <c r="B132" s="69">
        <v>10000</v>
      </c>
    </row>
    <row r="133" spans="1:2" ht="21.6" hidden="1" customHeight="1" x14ac:dyDescent="0.5">
      <c r="A133" s="23" t="s">
        <v>238</v>
      </c>
      <c r="B133" s="69" t="s">
        <v>116</v>
      </c>
    </row>
    <row r="134" spans="1:2" ht="21.6" hidden="1" customHeight="1" x14ac:dyDescent="0.5">
      <c r="A134" s="23" t="s">
        <v>113</v>
      </c>
      <c r="B134" s="78">
        <v>0.35</v>
      </c>
    </row>
    <row r="135" spans="1:2" ht="21.6" hidden="1" customHeight="1" x14ac:dyDescent="0.5">
      <c r="A135" s="23" t="s">
        <v>114</v>
      </c>
      <c r="B135" s="78">
        <v>0.5</v>
      </c>
    </row>
    <row r="136" spans="1:2" ht="21.6" hidden="1" customHeight="1" x14ac:dyDescent="0.5">
      <c r="A136" s="23" t="s">
        <v>119</v>
      </c>
      <c r="B136" s="78">
        <v>0.5</v>
      </c>
    </row>
    <row r="137" spans="1:2" ht="21.6" hidden="1" customHeight="1" x14ac:dyDescent="0.5">
      <c r="A137" s="23" t="s">
        <v>120</v>
      </c>
      <c r="B137" s="78">
        <v>0.5</v>
      </c>
    </row>
    <row r="138" spans="1:2" ht="21.6" hidden="1" customHeight="1" x14ac:dyDescent="0.5">
      <c r="A138" s="23" t="s">
        <v>121</v>
      </c>
      <c r="B138" s="78">
        <v>0.5</v>
      </c>
    </row>
    <row r="139" spans="1:2" ht="21.6" hidden="1" customHeight="1" x14ac:dyDescent="0.5">
      <c r="A139" s="23" t="s">
        <v>277</v>
      </c>
      <c r="B139" s="69" t="s">
        <v>339</v>
      </c>
    </row>
    <row r="140" spans="1:2" ht="21.6" hidden="1" customHeight="1" x14ac:dyDescent="0.5">
      <c r="A140" s="23" t="s">
        <v>276</v>
      </c>
      <c r="B140" s="78">
        <v>0.5</v>
      </c>
    </row>
    <row r="141" spans="1:2" ht="21.6" customHeight="1" x14ac:dyDescent="0.5">
      <c r="A141" s="905" t="s">
        <v>88</v>
      </c>
      <c r="B141" s="906"/>
    </row>
    <row r="142" spans="1:2" ht="21.6" hidden="1" customHeight="1" x14ac:dyDescent="0.5">
      <c r="A142" s="71" t="s">
        <v>240</v>
      </c>
      <c r="B142" s="69" t="s">
        <v>429</v>
      </c>
    </row>
    <row r="143" spans="1:2" ht="21.6" hidden="1" customHeight="1" x14ac:dyDescent="0.5">
      <c r="A143" s="71" t="s">
        <v>241</v>
      </c>
      <c r="B143" s="69" t="s">
        <v>430</v>
      </c>
    </row>
    <row r="144" spans="1:2" ht="21.6" hidden="1" customHeight="1" x14ac:dyDescent="0.5">
      <c r="A144" s="71" t="s">
        <v>238</v>
      </c>
      <c r="B144" s="69" t="s">
        <v>116</v>
      </c>
    </row>
    <row r="145" spans="1:2" ht="21.6" hidden="1" customHeight="1" x14ac:dyDescent="0.5">
      <c r="A145" s="71" t="s">
        <v>113</v>
      </c>
      <c r="B145" s="78">
        <v>0</v>
      </c>
    </row>
    <row r="146" spans="1:2" ht="21.6" hidden="1" customHeight="1" x14ac:dyDescent="0.5">
      <c r="A146" s="71" t="s">
        <v>114</v>
      </c>
      <c r="B146" s="78">
        <v>0.35</v>
      </c>
    </row>
    <row r="147" spans="1:2" ht="21.6" hidden="1" customHeight="1" x14ac:dyDescent="0.5">
      <c r="A147" s="71" t="s">
        <v>119</v>
      </c>
      <c r="B147" s="78">
        <v>0.55000000000000004</v>
      </c>
    </row>
    <row r="148" spans="1:2" ht="21.6" hidden="1" customHeight="1" x14ac:dyDescent="0.5">
      <c r="A148" s="71" t="s">
        <v>120</v>
      </c>
      <c r="B148" s="78">
        <v>0.55000000000000004</v>
      </c>
    </row>
    <row r="149" spans="1:2" ht="21.6" hidden="1" customHeight="1" x14ac:dyDescent="0.5">
      <c r="A149" s="71" t="s">
        <v>121</v>
      </c>
      <c r="B149" s="78">
        <v>0.55000000000000004</v>
      </c>
    </row>
    <row r="150" spans="1:2" ht="21.6" hidden="1" customHeight="1" x14ac:dyDescent="0.5">
      <c r="A150" s="71" t="s">
        <v>242</v>
      </c>
      <c r="B150" s="77" t="s">
        <v>431</v>
      </c>
    </row>
    <row r="151" spans="1:2" ht="21.6" hidden="1" customHeight="1" x14ac:dyDescent="0.5">
      <c r="A151" s="71" t="s">
        <v>239</v>
      </c>
      <c r="B151" s="69" t="s">
        <v>340</v>
      </c>
    </row>
    <row r="152" spans="1:2" ht="21.6" hidden="1" customHeight="1" x14ac:dyDescent="0.5">
      <c r="A152" s="71" t="s">
        <v>278</v>
      </c>
      <c r="B152" s="69" t="s">
        <v>341</v>
      </c>
    </row>
    <row r="153" spans="1:2" ht="21.6" customHeight="1" x14ac:dyDescent="0.5">
      <c r="A153" s="905" t="s">
        <v>235</v>
      </c>
      <c r="B153" s="906"/>
    </row>
    <row r="154" spans="1:2" ht="21.6" hidden="1" customHeight="1" x14ac:dyDescent="0.5">
      <c r="A154" s="71" t="s">
        <v>137</v>
      </c>
      <c r="B154" s="69" t="s">
        <v>116</v>
      </c>
    </row>
    <row r="155" spans="1:2" ht="21.6" hidden="1" customHeight="1" x14ac:dyDescent="0.5">
      <c r="A155" s="71" t="s">
        <v>243</v>
      </c>
      <c r="B155" s="69" t="s">
        <v>432</v>
      </c>
    </row>
    <row r="156" spans="1:2" ht="21.6" hidden="1" customHeight="1" x14ac:dyDescent="0.5">
      <c r="A156" s="71" t="s">
        <v>244</v>
      </c>
      <c r="B156" s="69" t="s">
        <v>432</v>
      </c>
    </row>
    <row r="157" spans="1:2" ht="21.6" hidden="1" customHeight="1" x14ac:dyDescent="0.5">
      <c r="A157" s="71" t="s">
        <v>245</v>
      </c>
      <c r="B157" s="78">
        <v>0.6</v>
      </c>
    </row>
    <row r="158" spans="1:2" ht="21.6" hidden="1" customHeight="1" x14ac:dyDescent="0.5">
      <c r="A158" s="71" t="s">
        <v>246</v>
      </c>
      <c r="B158" s="69">
        <v>1000</v>
      </c>
    </row>
    <row r="159" spans="1:2" ht="21.6" hidden="1" customHeight="1" x14ac:dyDescent="0.5">
      <c r="A159" s="71" t="s">
        <v>247</v>
      </c>
      <c r="B159" s="69" t="s">
        <v>420</v>
      </c>
    </row>
    <row r="160" spans="1:2" ht="21.6" hidden="1" customHeight="1" x14ac:dyDescent="0.5">
      <c r="A160" s="71" t="s">
        <v>124</v>
      </c>
      <c r="B160" s="69" t="s">
        <v>341</v>
      </c>
    </row>
    <row r="161" spans="1:2" ht="21.6" customHeight="1" x14ac:dyDescent="0.5">
      <c r="A161" s="905" t="s">
        <v>236</v>
      </c>
      <c r="B161" s="906"/>
    </row>
    <row r="162" spans="1:2" ht="21.6" hidden="1" customHeight="1" x14ac:dyDescent="0.5">
      <c r="A162" s="71" t="s">
        <v>280</v>
      </c>
      <c r="B162" s="69" t="s">
        <v>342</v>
      </c>
    </row>
    <row r="163" spans="1:2" ht="21.6" hidden="1" customHeight="1" x14ac:dyDescent="0.5">
      <c r="A163" s="71" t="s">
        <v>248</v>
      </c>
      <c r="B163" s="69" t="s">
        <v>424</v>
      </c>
    </row>
    <row r="164" spans="1:2" ht="21.6" hidden="1" customHeight="1" x14ac:dyDescent="0.5">
      <c r="A164" s="71" t="s">
        <v>249</v>
      </c>
      <c r="B164" s="78">
        <v>0.6</v>
      </c>
    </row>
    <row r="165" spans="1:2" ht="21.6" hidden="1" customHeight="1" x14ac:dyDescent="0.5">
      <c r="A165" s="71" t="s">
        <v>250</v>
      </c>
      <c r="B165" s="77">
        <v>5000</v>
      </c>
    </row>
    <row r="166" spans="1:2" ht="21.6" hidden="1" customHeight="1" x14ac:dyDescent="0.5">
      <c r="A166" s="71" t="s">
        <v>136</v>
      </c>
      <c r="B166" s="69" t="s">
        <v>433</v>
      </c>
    </row>
    <row r="167" spans="1:2" ht="21.6" hidden="1" customHeight="1" x14ac:dyDescent="0.5">
      <c r="A167" s="71" t="s">
        <v>145</v>
      </c>
      <c r="B167" s="69" t="s">
        <v>343</v>
      </c>
    </row>
    <row r="168" spans="1:2" ht="21.6" hidden="1" customHeight="1" x14ac:dyDescent="0.5">
      <c r="A168" s="71" t="s">
        <v>124</v>
      </c>
      <c r="B168" s="69" t="s">
        <v>355</v>
      </c>
    </row>
    <row r="169" spans="1:2" ht="21.6" customHeight="1" x14ac:dyDescent="0.5">
      <c r="A169" s="905" t="s">
        <v>22</v>
      </c>
      <c r="B169" s="906"/>
    </row>
    <row r="170" spans="1:2" ht="21.6" hidden="1" customHeight="1" x14ac:dyDescent="0.5">
      <c r="A170" s="71" t="s">
        <v>251</v>
      </c>
      <c r="B170" s="109" t="s">
        <v>344</v>
      </c>
    </row>
    <row r="171" spans="1:2" ht="21.6" hidden="1" customHeight="1" x14ac:dyDescent="0.5">
      <c r="A171" s="71" t="s">
        <v>252</v>
      </c>
      <c r="B171" s="78">
        <v>1</v>
      </c>
    </row>
    <row r="172" spans="1:2" ht="21.6" hidden="1" customHeight="1" x14ac:dyDescent="0.5">
      <c r="A172" s="71" t="s">
        <v>253</v>
      </c>
      <c r="B172" s="78">
        <v>1</v>
      </c>
    </row>
    <row r="173" spans="1:2" ht="21.6" hidden="1" customHeight="1" x14ac:dyDescent="0.5">
      <c r="A173" s="71" t="s">
        <v>254</v>
      </c>
      <c r="B173" s="78">
        <v>0.5</v>
      </c>
    </row>
    <row r="174" spans="1:2" ht="21.6" hidden="1" customHeight="1" x14ac:dyDescent="0.5">
      <c r="A174" s="71" t="s">
        <v>92</v>
      </c>
      <c r="B174" s="109">
        <v>1500</v>
      </c>
    </row>
    <row r="175" spans="1:2" ht="21.6" hidden="1" customHeight="1" x14ac:dyDescent="0.5">
      <c r="A175" s="71" t="s">
        <v>319</v>
      </c>
      <c r="B175" s="109" t="s">
        <v>347</v>
      </c>
    </row>
    <row r="176" spans="1:2" ht="21.6" hidden="1" customHeight="1" x14ac:dyDescent="0.5">
      <c r="A176" s="71" t="s">
        <v>255</v>
      </c>
      <c r="B176" s="109" t="s">
        <v>345</v>
      </c>
    </row>
    <row r="177" spans="1:2" ht="21.6" hidden="1" customHeight="1" x14ac:dyDescent="0.5">
      <c r="A177" s="71" t="s">
        <v>180</v>
      </c>
      <c r="B177" s="109" t="s">
        <v>346</v>
      </c>
    </row>
    <row r="178" spans="1:2" ht="21.6" hidden="1" customHeight="1" x14ac:dyDescent="0.5">
      <c r="A178" s="71" t="s">
        <v>94</v>
      </c>
      <c r="B178" s="109" t="s">
        <v>97</v>
      </c>
    </row>
    <row r="179" spans="1:2" ht="21.6" hidden="1" customHeight="1" x14ac:dyDescent="0.5">
      <c r="A179" s="71" t="s">
        <v>181</v>
      </c>
      <c r="B179" s="109" t="s">
        <v>97</v>
      </c>
    </row>
    <row r="180" spans="1:2" ht="21.6" hidden="1" customHeight="1" x14ac:dyDescent="0.5">
      <c r="A180" s="71" t="s">
        <v>256</v>
      </c>
      <c r="B180" s="109" t="s">
        <v>341</v>
      </c>
    </row>
    <row r="181" spans="1:2" ht="21.6" customHeight="1" x14ac:dyDescent="0.5">
      <c r="A181" s="905" t="s">
        <v>23</v>
      </c>
      <c r="B181" s="926"/>
    </row>
    <row r="182" spans="1:2" ht="21.6" hidden="1" customHeight="1" x14ac:dyDescent="0.5">
      <c r="A182" s="717" t="s">
        <v>499</v>
      </c>
      <c r="B182" s="720" t="s">
        <v>498</v>
      </c>
    </row>
    <row r="183" spans="1:2" ht="21.6" hidden="1" customHeight="1" x14ac:dyDescent="0.5">
      <c r="A183" s="71" t="s">
        <v>257</v>
      </c>
      <c r="B183" s="719">
        <v>10</v>
      </c>
    </row>
    <row r="184" spans="1:2" ht="21.6" hidden="1" customHeight="1" x14ac:dyDescent="0.5">
      <c r="A184" s="71" t="s">
        <v>186</v>
      </c>
      <c r="B184" s="110">
        <v>25</v>
      </c>
    </row>
    <row r="185" spans="1:2" ht="21.6" hidden="1" customHeight="1" x14ac:dyDescent="0.5">
      <c r="A185" s="71" t="s">
        <v>258</v>
      </c>
      <c r="B185" s="110" t="s">
        <v>348</v>
      </c>
    </row>
    <row r="186" spans="1:2" ht="21.6" hidden="1" customHeight="1" x14ac:dyDescent="0.5">
      <c r="A186" s="71" t="s">
        <v>259</v>
      </c>
      <c r="B186" s="110" t="s">
        <v>349</v>
      </c>
    </row>
    <row r="187" spans="1:2" ht="21.6" hidden="1" customHeight="1" x14ac:dyDescent="0.5">
      <c r="A187" s="71" t="s">
        <v>189</v>
      </c>
      <c r="B187" s="110">
        <v>150</v>
      </c>
    </row>
    <row r="188" spans="1:2" ht="21.6" hidden="1" customHeight="1" x14ac:dyDescent="0.5">
      <c r="A188" s="71" t="s">
        <v>352</v>
      </c>
      <c r="B188" s="110" t="s">
        <v>354</v>
      </c>
    </row>
    <row r="189" spans="1:2" ht="21.6" hidden="1" customHeight="1" x14ac:dyDescent="0.5">
      <c r="A189" s="71" t="s">
        <v>124</v>
      </c>
      <c r="B189" s="110" t="s">
        <v>341</v>
      </c>
    </row>
    <row r="190" spans="1:2" ht="21.6" customHeight="1" x14ac:dyDescent="0.5">
      <c r="A190" s="905" t="s">
        <v>29</v>
      </c>
      <c r="B190" s="906"/>
    </row>
    <row r="191" spans="1:2" ht="21.6" hidden="1" customHeight="1" x14ac:dyDescent="0.5">
      <c r="A191" s="71" t="s">
        <v>263</v>
      </c>
      <c r="B191" s="78">
        <v>0.25</v>
      </c>
    </row>
    <row r="192" spans="1:2" ht="21.6" hidden="1" customHeight="1" x14ac:dyDescent="0.5">
      <c r="A192" s="71" t="s">
        <v>161</v>
      </c>
      <c r="B192" s="78">
        <v>1</v>
      </c>
    </row>
    <row r="193" spans="1:2" ht="21.6" hidden="1" customHeight="1" x14ac:dyDescent="0.5">
      <c r="A193" s="71" t="s">
        <v>264</v>
      </c>
      <c r="B193" s="78">
        <v>0.25</v>
      </c>
    </row>
    <row r="194" spans="1:2" ht="21.6" hidden="1" customHeight="1" x14ac:dyDescent="0.5">
      <c r="A194" s="71" t="s">
        <v>150</v>
      </c>
      <c r="B194" s="78">
        <v>1</v>
      </c>
    </row>
    <row r="195" spans="1:2" ht="21.6" hidden="1" customHeight="1" x14ac:dyDescent="0.5">
      <c r="A195" s="71" t="s">
        <v>153</v>
      </c>
      <c r="B195" s="78">
        <v>1</v>
      </c>
    </row>
    <row r="196" spans="1:2" ht="21.6" hidden="1" customHeight="1" x14ac:dyDescent="0.5">
      <c r="A196" s="71" t="s">
        <v>265</v>
      </c>
      <c r="B196" s="78">
        <v>1</v>
      </c>
    </row>
    <row r="197" spans="1:2" ht="21.6" hidden="1" customHeight="1" x14ac:dyDescent="0.5">
      <c r="A197" s="71" t="s">
        <v>266</v>
      </c>
      <c r="B197" s="78">
        <v>1</v>
      </c>
    </row>
    <row r="198" spans="1:2" ht="21.6" hidden="1" customHeight="1" x14ac:dyDescent="0.5">
      <c r="A198" s="71" t="s">
        <v>267</v>
      </c>
      <c r="B198" s="78">
        <v>1</v>
      </c>
    </row>
    <row r="199" spans="1:2" ht="21.6" hidden="1" customHeight="1" x14ac:dyDescent="0.5">
      <c r="A199" s="71" t="s">
        <v>268</v>
      </c>
      <c r="B199" s="78">
        <v>1</v>
      </c>
    </row>
    <row r="200" spans="1:2" ht="21.6" hidden="1" customHeight="1" x14ac:dyDescent="0.5">
      <c r="A200" s="71" t="s">
        <v>269</v>
      </c>
      <c r="B200" s="78">
        <v>1</v>
      </c>
    </row>
    <row r="201" spans="1:2" ht="21.6" hidden="1" customHeight="1" x14ac:dyDescent="0.5">
      <c r="A201" s="71" t="s">
        <v>159</v>
      </c>
      <c r="B201" s="78">
        <v>1</v>
      </c>
    </row>
    <row r="202" spans="1:2" ht="21.6" hidden="1" customHeight="1" x14ac:dyDescent="0.5">
      <c r="A202" s="71" t="s">
        <v>151</v>
      </c>
      <c r="B202" s="78">
        <v>1</v>
      </c>
    </row>
    <row r="203" spans="1:2" ht="21.6" hidden="1" customHeight="1" x14ac:dyDescent="0.5">
      <c r="A203" s="71" t="s">
        <v>164</v>
      </c>
      <c r="B203" s="69" t="s">
        <v>165</v>
      </c>
    </row>
    <row r="204" spans="1:2" ht="21.6" hidden="1" customHeight="1" x14ac:dyDescent="0.5">
      <c r="A204" s="71" t="s">
        <v>242</v>
      </c>
      <c r="B204" s="76">
        <v>20000</v>
      </c>
    </row>
    <row r="205" spans="1:2" ht="21.6" hidden="1" customHeight="1" x14ac:dyDescent="0.5">
      <c r="A205" s="71" t="s">
        <v>270</v>
      </c>
      <c r="B205" s="76">
        <v>50000</v>
      </c>
    </row>
    <row r="206" spans="1:2" ht="21.6" hidden="1" customHeight="1" x14ac:dyDescent="0.5">
      <c r="A206" s="71" t="s">
        <v>123</v>
      </c>
      <c r="B206" s="69" t="s">
        <v>356</v>
      </c>
    </row>
    <row r="207" spans="1:2" ht="21.6" customHeight="1" x14ac:dyDescent="0.5">
      <c r="A207" s="905" t="s">
        <v>28</v>
      </c>
      <c r="B207" s="906"/>
    </row>
    <row r="208" spans="1:2" ht="21.6" hidden="1" customHeight="1" x14ac:dyDescent="0.5">
      <c r="A208" s="71" t="s">
        <v>271</v>
      </c>
      <c r="B208" s="69" t="s">
        <v>357</v>
      </c>
    </row>
    <row r="209" spans="1:2" ht="21.6" hidden="1" customHeight="1" x14ac:dyDescent="0.5">
      <c r="A209" s="71" t="s">
        <v>273</v>
      </c>
      <c r="B209" s="69" t="s">
        <v>165</v>
      </c>
    </row>
    <row r="210" spans="1:2" ht="21.6" hidden="1" customHeight="1" x14ac:dyDescent="0.5">
      <c r="A210" s="71" t="s">
        <v>272</v>
      </c>
      <c r="B210" s="78">
        <v>2</v>
      </c>
    </row>
    <row r="211" spans="1:2" ht="21.6" hidden="1" customHeight="1" x14ac:dyDescent="0.5">
      <c r="A211" s="71" t="s">
        <v>167</v>
      </c>
      <c r="B211" s="76">
        <v>150</v>
      </c>
    </row>
    <row r="212" spans="1:2" ht="21.6" hidden="1" customHeight="1" x14ac:dyDescent="0.5">
      <c r="A212" s="71" t="s">
        <v>124</v>
      </c>
      <c r="B212" s="69" t="s">
        <v>358</v>
      </c>
    </row>
    <row r="213" spans="1:2" ht="21.6" hidden="1" customHeight="1" x14ac:dyDescent="0.5">
      <c r="A213" s="71" t="s">
        <v>274</v>
      </c>
      <c r="B213" s="69" t="s">
        <v>367</v>
      </c>
    </row>
    <row r="214" spans="1:2" ht="21.6" customHeight="1" x14ac:dyDescent="0.5">
      <c r="A214" s="920" t="s">
        <v>72</v>
      </c>
      <c r="B214" s="921"/>
    </row>
    <row r="215" spans="1:2" ht="21.6" customHeight="1" x14ac:dyDescent="0.5">
      <c r="A215" s="918"/>
      <c r="B215" s="919"/>
    </row>
    <row r="216" spans="1:2" ht="21.6" customHeight="1" x14ac:dyDescent="0.5">
      <c r="A216" s="907" t="s">
        <v>78</v>
      </c>
      <c r="B216" s="907"/>
    </row>
    <row r="217" spans="1:2" ht="21.6" customHeight="1" x14ac:dyDescent="0.5">
      <c r="A217" s="907"/>
      <c r="B217" s="907"/>
    </row>
    <row r="218" spans="1:2" ht="21.6" hidden="1" customHeight="1" x14ac:dyDescent="0.5">
      <c r="A218" s="900" t="s">
        <v>275</v>
      </c>
      <c r="B218" s="900"/>
    </row>
    <row r="219" spans="1:2" ht="21.6" hidden="1" customHeight="1" x14ac:dyDescent="0.5">
      <c r="A219" s="23" t="s">
        <v>107</v>
      </c>
      <c r="B219" s="69">
        <v>0.53</v>
      </c>
    </row>
    <row r="220" spans="1:2" ht="21.6" hidden="1" customHeight="1" x14ac:dyDescent="0.5">
      <c r="A220" s="23" t="s">
        <v>108</v>
      </c>
      <c r="B220" s="69">
        <v>0.04</v>
      </c>
    </row>
    <row r="221" spans="1:2" ht="21.6" hidden="1" customHeight="1" x14ac:dyDescent="0.5">
      <c r="A221" s="23" t="s">
        <v>96</v>
      </c>
      <c r="B221" s="70" t="s">
        <v>342</v>
      </c>
    </row>
    <row r="222" spans="1:2" ht="21.6" hidden="1" customHeight="1" x14ac:dyDescent="0.5">
      <c r="A222" s="910" t="s">
        <v>25</v>
      </c>
      <c r="B222" s="910"/>
    </row>
    <row r="223" spans="1:2" ht="21.6" hidden="1" customHeight="1" x14ac:dyDescent="0.5">
      <c r="A223" s="72" t="str" cm="1">
        <f t="array" ref="A223">_xlfn._xlws.FILTER('Data Generator'!H69:H79,'Data Generator'!J69:J79=TRUE,"")&amp;" Rates"</f>
        <v>AD&amp;D Rates</v>
      </c>
      <c r="B223" s="111">
        <v>0.16600000000000001</v>
      </c>
    </row>
    <row r="224" spans="1:2" ht="21.6" hidden="1" customHeight="1" x14ac:dyDescent="0.5">
      <c r="A224" s="71"/>
      <c r="B224" s="111">
        <v>0.17499999999999999</v>
      </c>
    </row>
    <row r="225" spans="1:2" ht="21.6" hidden="1" customHeight="1" x14ac:dyDescent="0.5">
      <c r="A225" s="72"/>
      <c r="B225" s="111">
        <v>0.22500000000000001</v>
      </c>
    </row>
    <row r="226" spans="1:2" ht="21.6" hidden="1" customHeight="1" x14ac:dyDescent="0.5">
      <c r="A226" s="71"/>
      <c r="B226" s="111">
        <v>0.32200000000000001</v>
      </c>
    </row>
    <row r="227" spans="1:2" ht="21.6" hidden="1" customHeight="1" x14ac:dyDescent="0.5">
      <c r="A227" s="71"/>
      <c r="B227" s="111">
        <v>0.51700000000000002</v>
      </c>
    </row>
    <row r="228" spans="1:2" ht="21.6" hidden="1" customHeight="1" x14ac:dyDescent="0.5">
      <c r="A228" s="71"/>
      <c r="B228" s="111">
        <v>0.83899999999999997</v>
      </c>
    </row>
    <row r="229" spans="1:2" ht="21.6" hidden="1" customHeight="1" x14ac:dyDescent="0.5">
      <c r="A229" s="71"/>
      <c r="B229" s="112">
        <v>1.3180000000000001</v>
      </c>
    </row>
    <row r="230" spans="1:2" ht="21.6" hidden="1" customHeight="1" x14ac:dyDescent="0.5">
      <c r="A230" s="71"/>
      <c r="B230" s="111">
        <v>1.89</v>
      </c>
    </row>
    <row r="231" spans="1:2" ht="21.6" hidden="1" customHeight="1" x14ac:dyDescent="0.5">
      <c r="A231" s="71"/>
      <c r="B231" s="111">
        <v>3.298</v>
      </c>
    </row>
    <row r="232" spans="1:2" ht="21.6" hidden="1" customHeight="1" x14ac:dyDescent="0.5">
      <c r="A232" s="71"/>
      <c r="B232" s="111">
        <v>6.569</v>
      </c>
    </row>
    <row r="233" spans="1:2" ht="21.6" hidden="1" customHeight="1" x14ac:dyDescent="0.5">
      <c r="A233" s="71"/>
      <c r="B233" s="111">
        <v>3.2000000000000001E-2</v>
      </c>
    </row>
    <row r="234" spans="1:2" ht="21.6" hidden="1" customHeight="1" x14ac:dyDescent="0.5">
      <c r="A234" s="23" t="s">
        <v>96</v>
      </c>
      <c r="B234" s="111" t="s">
        <v>359</v>
      </c>
    </row>
    <row r="235" spans="1:2" ht="21.6" hidden="1" customHeight="1" x14ac:dyDescent="0.5">
      <c r="A235" s="905" t="s">
        <v>235</v>
      </c>
      <c r="B235" s="906"/>
    </row>
    <row r="236" spans="1:2" ht="21.6" hidden="1" customHeight="1" x14ac:dyDescent="0.5">
      <c r="A236" s="23" t="str" cm="1">
        <f t="array" ref="A236">IF('Data Generator'!S49=TRUE,_xlfn._xlws.FILTER('Data Generator'!H163:H176,'Data Generator'!J163:J176=TRUE,"")&amp;" Rate/$10 Weekly Benefit ",_xlfn._xlws.FILTER('Data Generator'!H127,'Data Generator'!I127=TRUE,""))</f>
        <v xml:space="preserve">Rate per $10 weekly Benefit      </v>
      </c>
      <c r="B236" s="69">
        <v>0.39</v>
      </c>
    </row>
    <row r="237" spans="1:2" ht="21.6" hidden="1" customHeight="1" x14ac:dyDescent="0.5">
      <c r="A237" s="23"/>
      <c r="B237" s="69">
        <v>0.45</v>
      </c>
    </row>
    <row r="238" spans="1:2" ht="21.6" hidden="1" customHeight="1" x14ac:dyDescent="0.5">
      <c r="A238" s="23"/>
      <c r="B238" s="69">
        <v>0.56000000000000005</v>
      </c>
    </row>
    <row r="239" spans="1:2" ht="21.6" hidden="1" customHeight="1" x14ac:dyDescent="0.5">
      <c r="A239" s="23"/>
      <c r="B239" s="69">
        <v>0.56000000000000005</v>
      </c>
    </row>
    <row r="240" spans="1:2" ht="21.6" hidden="1" customHeight="1" x14ac:dyDescent="0.5">
      <c r="A240" s="23"/>
      <c r="B240" s="69">
        <v>0.62</v>
      </c>
    </row>
    <row r="241" spans="1:2" ht="21.6" hidden="1" customHeight="1" x14ac:dyDescent="0.5">
      <c r="A241" s="23"/>
      <c r="B241" s="69">
        <v>0.73</v>
      </c>
    </row>
    <row r="242" spans="1:2" ht="21.6" hidden="1" customHeight="1" x14ac:dyDescent="0.5">
      <c r="A242" s="23"/>
      <c r="B242" s="69">
        <v>1.01</v>
      </c>
    </row>
    <row r="243" spans="1:2" ht="21.6" hidden="1" customHeight="1" x14ac:dyDescent="0.5">
      <c r="A243" s="23"/>
      <c r="B243" s="69">
        <v>1.24</v>
      </c>
    </row>
    <row r="244" spans="1:2" ht="21.6" hidden="1" customHeight="1" x14ac:dyDescent="0.5">
      <c r="A244" s="23"/>
      <c r="B244" s="69">
        <v>1.63</v>
      </c>
    </row>
    <row r="245" spans="1:2" ht="21.6" hidden="1" customHeight="1" x14ac:dyDescent="0.5">
      <c r="A245" s="23"/>
      <c r="B245" s="69">
        <v>1.63</v>
      </c>
    </row>
    <row r="246" spans="1:2" ht="21.6" hidden="1" customHeight="1" x14ac:dyDescent="0.5">
      <c r="A246" s="23"/>
      <c r="B246" s="69">
        <v>1.63</v>
      </c>
    </row>
    <row r="247" spans="1:2" ht="21.6" hidden="1" customHeight="1" x14ac:dyDescent="0.5">
      <c r="A247" s="23" t="s">
        <v>96</v>
      </c>
      <c r="B247" s="70" t="s">
        <v>342</v>
      </c>
    </row>
    <row r="248" spans="1:2" ht="21.6" hidden="1" customHeight="1" x14ac:dyDescent="0.5">
      <c r="A248" s="905" t="s">
        <v>236</v>
      </c>
      <c r="B248" s="906"/>
    </row>
    <row r="249" spans="1:2" ht="21.6" hidden="1" customHeight="1" x14ac:dyDescent="0.5">
      <c r="A249" s="23" t="str" cm="1">
        <f t="array" ref="A249">IF('Data Generator'!S48=TRUE,_xlfn._xlws.FILTER('Data Generator'!H163:H176,'Data Generator'!J163:J176=TRUE,"")&amp;" Rate % of CME ",_xlfn._xlws.FILTER('Data Generator'!H148, 'Data Generator'!I148=TRUE,""))</f>
        <v xml:space="preserve">Rate/$100 CME       </v>
      </c>
      <c r="B249" s="70">
        <v>0.24</v>
      </c>
    </row>
    <row r="250" spans="1:2" ht="21.6" hidden="1" customHeight="1" x14ac:dyDescent="0.5">
      <c r="A250" s="23"/>
      <c r="B250" s="69">
        <v>0.1</v>
      </c>
    </row>
    <row r="251" spans="1:2" ht="21.6" hidden="1" customHeight="1" x14ac:dyDescent="0.5">
      <c r="A251" s="23"/>
      <c r="B251" s="69">
        <v>0.11</v>
      </c>
    </row>
    <row r="252" spans="1:2" ht="21.6" hidden="1" customHeight="1" x14ac:dyDescent="0.5">
      <c r="A252" s="23"/>
      <c r="B252" s="69">
        <v>0.2</v>
      </c>
    </row>
    <row r="253" spans="1:2" ht="21.6" hidden="1" customHeight="1" x14ac:dyDescent="0.5">
      <c r="A253" s="23"/>
      <c r="B253" s="69">
        <v>0.28999999999999998</v>
      </c>
    </row>
    <row r="254" spans="1:2" ht="21.6" hidden="1" customHeight="1" x14ac:dyDescent="0.5">
      <c r="A254" s="23"/>
      <c r="B254" s="69">
        <v>0.4</v>
      </c>
    </row>
    <row r="255" spans="1:2" ht="21.6" hidden="1" customHeight="1" x14ac:dyDescent="0.5">
      <c r="A255" s="23"/>
      <c r="B255" s="69">
        <v>0.65</v>
      </c>
    </row>
    <row r="256" spans="1:2" ht="21.6" hidden="1" customHeight="1" x14ac:dyDescent="0.5">
      <c r="A256" s="23"/>
      <c r="B256" s="69">
        <v>0.99</v>
      </c>
    </row>
    <row r="257" spans="1:2" ht="21.6" hidden="1" customHeight="1" x14ac:dyDescent="0.5">
      <c r="A257" s="23"/>
      <c r="B257" s="69">
        <v>1.43</v>
      </c>
    </row>
    <row r="258" spans="1:2" ht="21.6" hidden="1" customHeight="1" x14ac:dyDescent="0.5">
      <c r="A258" s="23"/>
      <c r="B258" s="69">
        <v>1.87</v>
      </c>
    </row>
    <row r="259" spans="1:2" ht="21.6" hidden="1" customHeight="1" x14ac:dyDescent="0.5">
      <c r="A259" s="23"/>
      <c r="B259" s="69">
        <v>1.87</v>
      </c>
    </row>
    <row r="260" spans="1:2" ht="21.6" hidden="1" customHeight="1" x14ac:dyDescent="0.5">
      <c r="A260" s="23" t="s">
        <v>96</v>
      </c>
      <c r="B260" s="69" t="s">
        <v>342</v>
      </c>
    </row>
    <row r="261" spans="1:2" ht="21.6" hidden="1" customHeight="1" x14ac:dyDescent="0.5">
      <c r="A261" s="905" t="s">
        <v>22</v>
      </c>
      <c r="B261" s="906"/>
    </row>
    <row r="262" spans="1:2" ht="21.6" hidden="1" customHeight="1" x14ac:dyDescent="0.5">
      <c r="A262" s="23" t="s">
        <v>80</v>
      </c>
      <c r="B262" s="69">
        <v>27.18</v>
      </c>
    </row>
    <row r="263" spans="1:2" ht="21.6" hidden="1" customHeight="1" x14ac:dyDescent="0.5">
      <c r="A263" s="23" t="s">
        <v>82</v>
      </c>
      <c r="B263" s="69">
        <v>55.16</v>
      </c>
    </row>
    <row r="264" spans="1:2" ht="21.6" hidden="1" customHeight="1" x14ac:dyDescent="0.5">
      <c r="A264" s="23" t="s">
        <v>84</v>
      </c>
      <c r="B264" s="69">
        <v>80.55</v>
      </c>
    </row>
    <row r="265" spans="1:2" ht="21.6" hidden="1" customHeight="1" x14ac:dyDescent="0.5">
      <c r="A265" s="23" t="s">
        <v>85</v>
      </c>
      <c r="B265" s="69">
        <v>116.75</v>
      </c>
    </row>
    <row r="266" spans="1:2" ht="21.6" hidden="1" customHeight="1" x14ac:dyDescent="0.5">
      <c r="A266" s="23" t="s">
        <v>96</v>
      </c>
      <c r="B266" s="69" t="s">
        <v>447</v>
      </c>
    </row>
    <row r="267" spans="1:2" ht="21.6" hidden="1" customHeight="1" x14ac:dyDescent="0.5">
      <c r="A267" s="905" t="s">
        <v>23</v>
      </c>
      <c r="B267" s="906"/>
    </row>
    <row r="268" spans="1:2" ht="21.6" hidden="1" customHeight="1" x14ac:dyDescent="0.5">
      <c r="A268" s="23" t="s">
        <v>80</v>
      </c>
      <c r="B268" s="69">
        <v>9.9700000000000006</v>
      </c>
    </row>
    <row r="269" spans="1:2" ht="21.6" hidden="1" customHeight="1" x14ac:dyDescent="0.5">
      <c r="A269" s="23" t="s">
        <v>82</v>
      </c>
      <c r="B269" s="69">
        <v>18.88</v>
      </c>
    </row>
    <row r="270" spans="1:2" ht="21.6" hidden="1" customHeight="1" x14ac:dyDescent="0.5">
      <c r="A270" s="23" t="s">
        <v>84</v>
      </c>
      <c r="B270" s="69">
        <v>19.239999999999998</v>
      </c>
    </row>
    <row r="271" spans="1:2" ht="21.6" hidden="1" customHeight="1" x14ac:dyDescent="0.5">
      <c r="A271" s="23" t="s">
        <v>85</v>
      </c>
      <c r="B271" s="69">
        <v>30.45</v>
      </c>
    </row>
    <row r="272" spans="1:2" ht="21.6" hidden="1" customHeight="1" x14ac:dyDescent="0.5">
      <c r="A272" s="23" t="s">
        <v>96</v>
      </c>
      <c r="B272" s="69" t="s">
        <v>359</v>
      </c>
    </row>
    <row r="273" spans="1:2" ht="21.6" hidden="1" customHeight="1" x14ac:dyDescent="0.5">
      <c r="A273" s="315" t="s">
        <v>29</v>
      </c>
      <c r="B273" s="316"/>
    </row>
    <row r="274" spans="1:2" ht="21.6" hidden="1" customHeight="1" x14ac:dyDescent="0.5">
      <c r="A274" s="23" t="str" cm="1">
        <f t="array" ref="A274">_xlfn._xlws.FILTER('Data Generator'!H163:H176,'Data Generator'!J163:J176=TRUE,"")&amp;" Rates"</f>
        <v xml:space="preserve"> Rates</v>
      </c>
      <c r="B274" s="69">
        <v>0.65</v>
      </c>
    </row>
    <row r="275" spans="1:2" ht="21.6" hidden="1" customHeight="1" x14ac:dyDescent="0.5">
      <c r="A275" s="23"/>
      <c r="B275" s="69">
        <v>0.65</v>
      </c>
    </row>
    <row r="276" spans="1:2" ht="21.6" hidden="1" customHeight="1" x14ac:dyDescent="0.5">
      <c r="A276" s="23"/>
      <c r="B276" s="69">
        <v>1.08</v>
      </c>
    </row>
    <row r="277" spans="1:2" ht="21.6" hidden="1" customHeight="1" x14ac:dyDescent="0.5">
      <c r="A277" s="23"/>
      <c r="B277" s="69">
        <v>1.08</v>
      </c>
    </row>
    <row r="278" spans="1:2" ht="21.6" hidden="1" customHeight="1" x14ac:dyDescent="0.5">
      <c r="A278" s="23"/>
      <c r="B278" s="69">
        <v>2.14</v>
      </c>
    </row>
    <row r="279" spans="1:2" ht="21.6" hidden="1" customHeight="1" x14ac:dyDescent="0.5">
      <c r="A279" s="23"/>
      <c r="B279" s="69">
        <v>2.14</v>
      </c>
    </row>
    <row r="280" spans="1:2" ht="21.6" hidden="1" customHeight="1" x14ac:dyDescent="0.5">
      <c r="A280" s="23"/>
      <c r="B280" s="69">
        <v>4.33</v>
      </c>
    </row>
    <row r="281" spans="1:2" ht="21.6" hidden="1" customHeight="1" x14ac:dyDescent="0.5">
      <c r="A281" s="23"/>
      <c r="B281" s="69">
        <v>4.33</v>
      </c>
    </row>
    <row r="282" spans="1:2" ht="21.6" hidden="1" customHeight="1" x14ac:dyDescent="0.5">
      <c r="A282" s="23"/>
      <c r="B282" s="69">
        <v>7.47</v>
      </c>
    </row>
    <row r="283" spans="1:2" ht="21.6" hidden="1" customHeight="1" x14ac:dyDescent="0.5">
      <c r="A283" s="23"/>
      <c r="B283" s="69">
        <v>7.47</v>
      </c>
    </row>
    <row r="284" spans="1:2" ht="21.6" hidden="1" customHeight="1" x14ac:dyDescent="0.5">
      <c r="A284" s="23"/>
      <c r="B284" s="69"/>
    </row>
    <row r="285" spans="1:2" ht="21.6" hidden="1" customHeight="1" x14ac:dyDescent="0.5">
      <c r="A285" s="23" t="s">
        <v>96</v>
      </c>
      <c r="B285" s="69" t="s">
        <v>359</v>
      </c>
    </row>
    <row r="286" spans="1:2" ht="21.6" hidden="1" customHeight="1" x14ac:dyDescent="0.5">
      <c r="A286" s="315" t="s">
        <v>28</v>
      </c>
      <c r="B286" s="316"/>
    </row>
    <row r="287" spans="1:2" ht="21.6" hidden="1" customHeight="1" x14ac:dyDescent="0.5">
      <c r="A287" s="23" t="s">
        <v>80</v>
      </c>
      <c r="B287" s="69">
        <v>12.12</v>
      </c>
    </row>
    <row r="288" spans="1:2" ht="21.6" hidden="1" customHeight="1" x14ac:dyDescent="0.5">
      <c r="A288" s="23" t="s">
        <v>82</v>
      </c>
      <c r="B288" s="69">
        <v>20.61</v>
      </c>
    </row>
    <row r="289" spans="1:2" ht="21.6" hidden="1" customHeight="1" x14ac:dyDescent="0.5">
      <c r="A289" s="23" t="s">
        <v>84</v>
      </c>
      <c r="B289" s="69">
        <v>20.88</v>
      </c>
    </row>
    <row r="290" spans="1:2" ht="21.6" hidden="1" customHeight="1" x14ac:dyDescent="0.5">
      <c r="A290" s="23" t="s">
        <v>85</v>
      </c>
      <c r="B290" s="69">
        <v>29.37</v>
      </c>
    </row>
    <row r="291" spans="1:2" ht="21.6" hidden="1" customHeight="1" x14ac:dyDescent="0.5">
      <c r="A291" s="23" t="s">
        <v>96</v>
      </c>
      <c r="B291" s="69" t="s">
        <v>342</v>
      </c>
    </row>
    <row r="292" spans="1:2" ht="21.6" customHeight="1" x14ac:dyDescent="0.5">
      <c r="A292" s="901" t="s">
        <v>179</v>
      </c>
      <c r="B292" s="902"/>
    </row>
    <row r="293" spans="1:2" ht="21.6" customHeight="1" x14ac:dyDescent="0.5">
      <c r="A293" s="903"/>
      <c r="B293" s="904"/>
    </row>
    <row r="294" spans="1:2" ht="21.6" customHeight="1" x14ac:dyDescent="0.5">
      <c r="A294" s="905" t="s">
        <v>77</v>
      </c>
      <c r="B294" s="906"/>
    </row>
    <row r="295" spans="1:2" ht="21.6" hidden="1" customHeight="1" x14ac:dyDescent="0.5">
      <c r="A295" s="71" t="s">
        <v>183</v>
      </c>
      <c r="B295" s="69" t="s">
        <v>362</v>
      </c>
    </row>
    <row r="296" spans="1:2" ht="21.6" hidden="1" customHeight="1" x14ac:dyDescent="0.5">
      <c r="A296" s="23" t="s">
        <v>237</v>
      </c>
      <c r="B296" s="77">
        <v>10000</v>
      </c>
    </row>
    <row r="297" spans="1:2" ht="21.6" hidden="1" customHeight="1" x14ac:dyDescent="0.5">
      <c r="A297" s="23" t="s">
        <v>110</v>
      </c>
      <c r="B297" s="77">
        <v>10000</v>
      </c>
    </row>
    <row r="298" spans="1:2" ht="21.6" hidden="1" customHeight="1" x14ac:dyDescent="0.5">
      <c r="A298" s="23" t="s">
        <v>277</v>
      </c>
      <c r="B298" s="69" t="s">
        <v>165</v>
      </c>
    </row>
    <row r="299" spans="1:2" ht="21.6" hidden="1" customHeight="1" x14ac:dyDescent="0.5">
      <c r="A299" s="23" t="s">
        <v>238</v>
      </c>
      <c r="B299" s="69" t="s">
        <v>116</v>
      </c>
    </row>
    <row r="300" spans="1:2" ht="21.6" hidden="1" customHeight="1" x14ac:dyDescent="0.5">
      <c r="A300" s="23" t="s">
        <v>113</v>
      </c>
      <c r="B300" s="78">
        <v>0.35</v>
      </c>
    </row>
    <row r="301" spans="1:2" ht="21.6" hidden="1" customHeight="1" x14ac:dyDescent="0.5">
      <c r="A301" s="23" t="s">
        <v>114</v>
      </c>
      <c r="B301" s="78">
        <v>0.6</v>
      </c>
    </row>
    <row r="302" spans="1:2" ht="21.6" hidden="1" customHeight="1" x14ac:dyDescent="0.5">
      <c r="A302" s="23" t="s">
        <v>119</v>
      </c>
      <c r="B302" s="78">
        <v>0.75</v>
      </c>
    </row>
    <row r="303" spans="1:2" ht="21.6" hidden="1" customHeight="1" x14ac:dyDescent="0.5">
      <c r="A303" s="23" t="s">
        <v>120</v>
      </c>
      <c r="B303" s="78">
        <v>0.85</v>
      </c>
    </row>
    <row r="304" spans="1:2" ht="21.6" hidden="1" customHeight="1" x14ac:dyDescent="0.5">
      <c r="A304" s="23" t="s">
        <v>121</v>
      </c>
      <c r="B304" s="78">
        <v>0.85</v>
      </c>
    </row>
    <row r="305" spans="1:2" ht="21.6" customHeight="1" x14ac:dyDescent="0.5">
      <c r="A305" s="905" t="s">
        <v>88</v>
      </c>
      <c r="B305" s="906"/>
    </row>
    <row r="306" spans="1:2" ht="21.6" hidden="1" customHeight="1" x14ac:dyDescent="0.5">
      <c r="A306" s="71" t="s">
        <v>278</v>
      </c>
      <c r="B306" s="69" t="s">
        <v>397</v>
      </c>
    </row>
    <row r="307" spans="1:2" ht="21.6" hidden="1" customHeight="1" x14ac:dyDescent="0.5">
      <c r="A307" s="71" t="s">
        <v>242</v>
      </c>
      <c r="B307" s="77">
        <v>100000</v>
      </c>
    </row>
    <row r="308" spans="1:2" ht="21.6" hidden="1" customHeight="1" x14ac:dyDescent="0.5">
      <c r="A308" s="71" t="s">
        <v>240</v>
      </c>
      <c r="B308" s="77" t="s">
        <v>429</v>
      </c>
    </row>
    <row r="309" spans="1:2" ht="21.6" hidden="1" customHeight="1" x14ac:dyDescent="0.5">
      <c r="A309" s="71" t="s">
        <v>241</v>
      </c>
      <c r="B309" s="69" t="s">
        <v>434</v>
      </c>
    </row>
    <row r="310" spans="1:2" ht="21.6" hidden="1" customHeight="1" x14ac:dyDescent="0.5">
      <c r="A310" s="71" t="s">
        <v>239</v>
      </c>
      <c r="B310" s="69" t="s">
        <v>340</v>
      </c>
    </row>
    <row r="311" spans="1:2" ht="21.6" hidden="1" customHeight="1" x14ac:dyDescent="0.5">
      <c r="A311" s="71" t="s">
        <v>238</v>
      </c>
      <c r="B311" s="69" t="s">
        <v>116</v>
      </c>
    </row>
    <row r="312" spans="1:2" ht="21.6" hidden="1" customHeight="1" x14ac:dyDescent="0.5">
      <c r="A312" s="71" t="s">
        <v>113</v>
      </c>
      <c r="B312" s="78">
        <v>0.55000000000000004</v>
      </c>
    </row>
    <row r="313" spans="1:2" ht="21.6" hidden="1" customHeight="1" x14ac:dyDescent="0.5">
      <c r="A313" s="71" t="s">
        <v>114</v>
      </c>
      <c r="B313" s="78">
        <v>0.7</v>
      </c>
    </row>
    <row r="314" spans="1:2" ht="21.6" hidden="1" customHeight="1" x14ac:dyDescent="0.5">
      <c r="A314" s="71" t="s">
        <v>119</v>
      </c>
      <c r="B314" s="115">
        <v>0.8</v>
      </c>
    </row>
    <row r="315" spans="1:2" ht="21.6" hidden="1" customHeight="1" x14ac:dyDescent="0.5">
      <c r="A315" s="71" t="s">
        <v>120</v>
      </c>
      <c r="B315" s="115">
        <v>0.85</v>
      </c>
    </row>
    <row r="316" spans="1:2" ht="21.6" hidden="1" customHeight="1" x14ac:dyDescent="0.5">
      <c r="A316" s="71" t="s">
        <v>121</v>
      </c>
      <c r="B316" s="115">
        <v>0.85</v>
      </c>
    </row>
    <row r="317" spans="1:2" ht="21.6" customHeight="1" x14ac:dyDescent="0.5">
      <c r="A317" s="905" t="s">
        <v>235</v>
      </c>
      <c r="B317" s="906"/>
    </row>
    <row r="318" spans="1:2" ht="21.6" hidden="1" customHeight="1" x14ac:dyDescent="0.5">
      <c r="A318" s="71" t="s">
        <v>137</v>
      </c>
      <c r="B318" s="69" t="s">
        <v>116</v>
      </c>
    </row>
    <row r="319" spans="1:2" ht="21.6" hidden="1" customHeight="1" x14ac:dyDescent="0.5">
      <c r="A319" s="71" t="s">
        <v>243</v>
      </c>
      <c r="B319" s="69" t="s">
        <v>432</v>
      </c>
    </row>
    <row r="320" spans="1:2" ht="21.6" hidden="1" customHeight="1" x14ac:dyDescent="0.5">
      <c r="A320" s="71" t="s">
        <v>244</v>
      </c>
      <c r="B320" s="69" t="s">
        <v>436</v>
      </c>
    </row>
    <row r="321" spans="1:2" ht="21.6" hidden="1" customHeight="1" x14ac:dyDescent="0.5">
      <c r="A321" s="71" t="s">
        <v>247</v>
      </c>
      <c r="B321" s="69" t="s">
        <v>420</v>
      </c>
    </row>
    <row r="322" spans="1:2" ht="21.6" hidden="1" customHeight="1" x14ac:dyDescent="0.5">
      <c r="A322" s="71" t="s">
        <v>245</v>
      </c>
      <c r="B322" s="78">
        <v>0.6</v>
      </c>
    </row>
    <row r="323" spans="1:2" ht="21.6" hidden="1" customHeight="1" x14ac:dyDescent="0.5">
      <c r="A323" s="71" t="s">
        <v>246</v>
      </c>
      <c r="B323" s="76">
        <v>1000</v>
      </c>
    </row>
    <row r="324" spans="1:2" ht="21.6" hidden="1" customHeight="1" x14ac:dyDescent="0.5">
      <c r="A324" s="71" t="s">
        <v>124</v>
      </c>
      <c r="B324" s="78" t="s">
        <v>435</v>
      </c>
    </row>
    <row r="325" spans="1:2" ht="21.6" customHeight="1" x14ac:dyDescent="0.5">
      <c r="A325" s="905" t="s">
        <v>236</v>
      </c>
      <c r="B325" s="906"/>
    </row>
    <row r="326" spans="1:2" ht="21.6" hidden="1" customHeight="1" x14ac:dyDescent="0.5">
      <c r="A326" s="71" t="s">
        <v>248</v>
      </c>
      <c r="B326" s="69" t="s">
        <v>424</v>
      </c>
    </row>
    <row r="327" spans="1:2" ht="21.6" hidden="1" customHeight="1" x14ac:dyDescent="0.5">
      <c r="A327" s="71" t="s">
        <v>279</v>
      </c>
      <c r="B327" s="69" t="s">
        <v>433</v>
      </c>
    </row>
    <row r="328" spans="1:2" ht="21.6" hidden="1" customHeight="1" x14ac:dyDescent="0.5">
      <c r="A328" s="71" t="s">
        <v>280</v>
      </c>
      <c r="B328" s="69" t="s">
        <v>342</v>
      </c>
    </row>
    <row r="329" spans="1:2" ht="21.6" hidden="1" customHeight="1" x14ac:dyDescent="0.5">
      <c r="A329" s="71" t="s">
        <v>249</v>
      </c>
      <c r="B329" s="78">
        <v>0.6</v>
      </c>
    </row>
    <row r="330" spans="1:2" ht="21.6" hidden="1" customHeight="1" x14ac:dyDescent="0.5">
      <c r="A330" s="71" t="s">
        <v>250</v>
      </c>
      <c r="B330" s="77">
        <v>5000</v>
      </c>
    </row>
    <row r="331" spans="1:2" ht="21.6" hidden="1" customHeight="1" x14ac:dyDescent="0.5">
      <c r="A331" s="71" t="s">
        <v>281</v>
      </c>
      <c r="B331" s="69" t="s">
        <v>364</v>
      </c>
    </row>
    <row r="332" spans="1:2" ht="21.6" hidden="1" customHeight="1" x14ac:dyDescent="0.5">
      <c r="A332" s="71" t="s">
        <v>278</v>
      </c>
      <c r="B332" s="78" t="e">
        <f>#REF!</f>
        <v>#REF!</v>
      </c>
    </row>
    <row r="333" spans="1:2" ht="21.6" customHeight="1" x14ac:dyDescent="0.5">
      <c r="A333" s="905" t="s">
        <v>22</v>
      </c>
      <c r="B333" s="906"/>
    </row>
    <row r="334" spans="1:2" ht="21.6" hidden="1" customHeight="1" x14ac:dyDescent="0.5">
      <c r="A334" s="71" t="s">
        <v>252</v>
      </c>
      <c r="B334" s="78">
        <v>1</v>
      </c>
    </row>
    <row r="335" spans="1:2" ht="21.6" hidden="1" customHeight="1" x14ac:dyDescent="0.5">
      <c r="A335" s="71" t="s">
        <v>253</v>
      </c>
      <c r="B335" s="78">
        <v>1</v>
      </c>
    </row>
    <row r="336" spans="1:2" ht="21.6" hidden="1" customHeight="1" x14ac:dyDescent="0.5">
      <c r="A336" s="71" t="s">
        <v>254</v>
      </c>
      <c r="B336" s="78">
        <v>0.5</v>
      </c>
    </row>
    <row r="337" spans="1:2" ht="21.6" hidden="1" customHeight="1" x14ac:dyDescent="0.5">
      <c r="A337" s="71" t="s">
        <v>251</v>
      </c>
      <c r="B337" s="69" t="s">
        <v>448</v>
      </c>
    </row>
    <row r="338" spans="1:2" ht="21.6" hidden="1" customHeight="1" x14ac:dyDescent="0.5">
      <c r="A338" s="71" t="s">
        <v>92</v>
      </c>
      <c r="B338" s="76">
        <v>1500</v>
      </c>
    </row>
    <row r="339" spans="1:2" ht="21.6" hidden="1" customHeight="1" x14ac:dyDescent="0.5">
      <c r="A339" s="23" t="s">
        <v>320</v>
      </c>
      <c r="B339" s="76">
        <v>1250</v>
      </c>
    </row>
    <row r="340" spans="1:2" ht="21.6" hidden="1" customHeight="1" x14ac:dyDescent="0.5">
      <c r="A340" s="71" t="s">
        <v>255</v>
      </c>
      <c r="B340" s="69" t="s">
        <v>165</v>
      </c>
    </row>
    <row r="341" spans="1:2" ht="21.6" hidden="1" customHeight="1" x14ac:dyDescent="0.5">
      <c r="A341" s="71" t="s">
        <v>180</v>
      </c>
      <c r="B341" s="69" t="s">
        <v>449</v>
      </c>
    </row>
    <row r="342" spans="1:2" ht="21.6" hidden="1" customHeight="1" x14ac:dyDescent="0.5">
      <c r="A342" s="71" t="s">
        <v>94</v>
      </c>
      <c r="B342" s="76">
        <v>1500</v>
      </c>
    </row>
    <row r="343" spans="1:2" ht="21.6" hidden="1" customHeight="1" x14ac:dyDescent="0.5">
      <c r="A343" s="71" t="s">
        <v>181</v>
      </c>
      <c r="B343" s="69" t="s">
        <v>165</v>
      </c>
    </row>
    <row r="344" spans="1:2" ht="21.6" hidden="1" customHeight="1" x14ac:dyDescent="0.5">
      <c r="A344" s="71" t="s">
        <v>256</v>
      </c>
      <c r="B344" s="78" t="s">
        <v>450</v>
      </c>
    </row>
    <row r="345" spans="1:2" ht="21.6" customHeight="1" x14ac:dyDescent="0.5">
      <c r="A345" s="905" t="s">
        <v>23</v>
      </c>
      <c r="B345" s="906"/>
    </row>
    <row r="346" spans="1:2" ht="21.6" hidden="1" customHeight="1" x14ac:dyDescent="0.5">
      <c r="A346" s="23" t="s">
        <v>124</v>
      </c>
      <c r="B346" s="78" t="s">
        <v>451</v>
      </c>
    </row>
    <row r="347" spans="1:2" ht="21.6" hidden="1" customHeight="1" x14ac:dyDescent="0.5">
      <c r="A347" s="23" t="s">
        <v>353</v>
      </c>
      <c r="B347" s="69" t="s">
        <v>452</v>
      </c>
    </row>
    <row r="348" spans="1:2" ht="21.6" hidden="1" customHeight="1" x14ac:dyDescent="0.5">
      <c r="A348" s="23" t="s">
        <v>257</v>
      </c>
      <c r="B348" s="76">
        <v>10</v>
      </c>
    </row>
    <row r="349" spans="1:2" ht="21.6" hidden="1" customHeight="1" x14ac:dyDescent="0.5">
      <c r="A349" s="23" t="s">
        <v>186</v>
      </c>
      <c r="B349" s="76">
        <v>20</v>
      </c>
    </row>
    <row r="350" spans="1:2" ht="21.6" hidden="1" customHeight="1" x14ac:dyDescent="0.5">
      <c r="A350" s="23" t="s">
        <v>323</v>
      </c>
      <c r="B350" s="69" t="s">
        <v>398</v>
      </c>
    </row>
    <row r="351" spans="1:2" ht="21.6" hidden="1" customHeight="1" x14ac:dyDescent="0.5">
      <c r="A351" s="23" t="s">
        <v>499</v>
      </c>
      <c r="B351" s="715" t="s">
        <v>498</v>
      </c>
    </row>
    <row r="352" spans="1:2" ht="21.6" hidden="1" customHeight="1" x14ac:dyDescent="0.5">
      <c r="A352" s="23" t="s">
        <v>189</v>
      </c>
      <c r="B352" s="69" t="s">
        <v>453</v>
      </c>
    </row>
    <row r="353" spans="1:2" ht="21.6" hidden="1" customHeight="1" x14ac:dyDescent="0.5">
      <c r="A353" s="23" t="s">
        <v>282</v>
      </c>
      <c r="B353" s="69" t="s">
        <v>348</v>
      </c>
    </row>
    <row r="354" spans="1:2" ht="21.6" customHeight="1" x14ac:dyDescent="0.5">
      <c r="A354" s="911" t="s">
        <v>29</v>
      </c>
      <c r="B354" s="912"/>
    </row>
    <row r="355" spans="1:2" ht="21.6" hidden="1" customHeight="1" x14ac:dyDescent="0.5">
      <c r="A355" s="23" t="s">
        <v>283</v>
      </c>
      <c r="B355" s="76">
        <v>10000</v>
      </c>
    </row>
    <row r="356" spans="1:2" ht="21.6" hidden="1" customHeight="1" x14ac:dyDescent="0.5">
      <c r="A356" s="23" t="s">
        <v>242</v>
      </c>
      <c r="B356" s="76">
        <v>10000</v>
      </c>
    </row>
    <row r="357" spans="1:2" ht="21.6" hidden="1" customHeight="1" x14ac:dyDescent="0.5">
      <c r="A357" s="23" t="s">
        <v>123</v>
      </c>
      <c r="B357" s="69" t="s">
        <v>365</v>
      </c>
    </row>
    <row r="358" spans="1:2" ht="21.6" hidden="1" customHeight="1" x14ac:dyDescent="0.5">
      <c r="A358" s="23" t="s">
        <v>284</v>
      </c>
      <c r="B358" s="78">
        <v>0.3</v>
      </c>
    </row>
    <row r="359" spans="1:2" ht="21.6" hidden="1" customHeight="1" x14ac:dyDescent="0.5">
      <c r="A359" s="23" t="s">
        <v>153</v>
      </c>
      <c r="B359" s="78">
        <v>1</v>
      </c>
    </row>
    <row r="360" spans="1:2" ht="21.6" hidden="1" customHeight="1" x14ac:dyDescent="0.5">
      <c r="A360" s="23" t="s">
        <v>285</v>
      </c>
      <c r="B360" s="78">
        <v>0.5</v>
      </c>
    </row>
    <row r="361" spans="1:2" ht="21.6" hidden="1" customHeight="1" x14ac:dyDescent="0.5">
      <c r="A361" s="23" t="s">
        <v>286</v>
      </c>
      <c r="B361" s="78">
        <v>1</v>
      </c>
    </row>
    <row r="362" spans="1:2" ht="21.6" hidden="1" customHeight="1" x14ac:dyDescent="0.5">
      <c r="A362" s="23" t="s">
        <v>287</v>
      </c>
      <c r="B362" s="69" t="s">
        <v>366</v>
      </c>
    </row>
    <row r="363" spans="1:2" ht="21.6" hidden="1" customHeight="1" x14ac:dyDescent="0.5">
      <c r="A363" s="23" t="s">
        <v>288</v>
      </c>
      <c r="B363" s="78">
        <v>1</v>
      </c>
    </row>
    <row r="364" spans="1:2" ht="21.6" hidden="1" customHeight="1" x14ac:dyDescent="0.5">
      <c r="A364" s="23" t="s">
        <v>289</v>
      </c>
      <c r="B364" s="78">
        <v>1</v>
      </c>
    </row>
    <row r="365" spans="1:2" ht="21.6" hidden="1" customHeight="1" x14ac:dyDescent="0.5">
      <c r="A365" s="23" t="s">
        <v>290</v>
      </c>
      <c r="B365" s="78">
        <v>1</v>
      </c>
    </row>
    <row r="366" spans="1:2" ht="21.6" hidden="1" customHeight="1" x14ac:dyDescent="0.5">
      <c r="A366" s="23" t="s">
        <v>291</v>
      </c>
      <c r="B366" s="78">
        <v>1</v>
      </c>
    </row>
    <row r="367" spans="1:2" ht="21.6" hidden="1" customHeight="1" x14ac:dyDescent="0.5">
      <c r="A367" s="23" t="s">
        <v>292</v>
      </c>
      <c r="B367" s="78">
        <v>1</v>
      </c>
    </row>
    <row r="368" spans="1:2" ht="21.6" hidden="1" customHeight="1" x14ac:dyDescent="0.5">
      <c r="A368" s="23" t="s">
        <v>293</v>
      </c>
      <c r="B368" s="78">
        <v>1</v>
      </c>
    </row>
    <row r="369" spans="1:2" ht="21.6" hidden="1" customHeight="1" x14ac:dyDescent="0.5">
      <c r="A369" s="23" t="s">
        <v>294</v>
      </c>
      <c r="B369" s="78">
        <v>1</v>
      </c>
    </row>
    <row r="370" spans="1:2" ht="21.6" hidden="1" customHeight="1" x14ac:dyDescent="0.5">
      <c r="A370" s="23" t="s">
        <v>295</v>
      </c>
      <c r="B370" s="69" t="s">
        <v>165</v>
      </c>
    </row>
    <row r="371" spans="1:2" ht="21.6" customHeight="1" x14ac:dyDescent="0.5">
      <c r="A371" s="905" t="s">
        <v>28</v>
      </c>
      <c r="B371" s="906"/>
    </row>
    <row r="372" spans="1:2" ht="21.6" hidden="1" customHeight="1" x14ac:dyDescent="0.5">
      <c r="A372" s="71" t="s">
        <v>124</v>
      </c>
      <c r="B372" s="69" t="s">
        <v>399</v>
      </c>
    </row>
    <row r="373" spans="1:2" ht="21.6" hidden="1" customHeight="1" x14ac:dyDescent="0.5">
      <c r="A373" s="71" t="s">
        <v>274</v>
      </c>
      <c r="B373" s="69" t="s">
        <v>367</v>
      </c>
    </row>
    <row r="374" spans="1:2" ht="21.6" hidden="1" customHeight="1" x14ac:dyDescent="0.5">
      <c r="A374" s="71" t="s">
        <v>271</v>
      </c>
      <c r="B374" s="76" t="s">
        <v>400</v>
      </c>
    </row>
    <row r="375" spans="1:2" ht="21.6" hidden="1" customHeight="1" x14ac:dyDescent="0.5">
      <c r="A375" s="71" t="s">
        <v>272</v>
      </c>
      <c r="B375" s="78">
        <v>2</v>
      </c>
    </row>
    <row r="376" spans="1:2" ht="21.6" hidden="1" customHeight="1" x14ac:dyDescent="0.5">
      <c r="A376" s="71" t="s">
        <v>167</v>
      </c>
      <c r="B376" s="76">
        <v>50</v>
      </c>
    </row>
    <row r="377" spans="1:2" ht="21.6" hidden="1" customHeight="1" x14ac:dyDescent="0.5">
      <c r="A377" s="71" t="s">
        <v>273</v>
      </c>
      <c r="B377" s="69" t="s">
        <v>165</v>
      </c>
    </row>
    <row r="378" spans="1:2" ht="21.6" customHeight="1" x14ac:dyDescent="0.5">
      <c r="A378" s="908" t="s">
        <v>73</v>
      </c>
      <c r="B378" s="909"/>
    </row>
    <row r="379" spans="1:2" ht="21.6" customHeight="1" x14ac:dyDescent="0.5">
      <c r="A379" s="908"/>
      <c r="B379" s="909"/>
    </row>
    <row r="380" spans="1:2" ht="21.6" customHeight="1" x14ac:dyDescent="0.5">
      <c r="A380" s="907" t="s">
        <v>300</v>
      </c>
      <c r="B380" s="907"/>
    </row>
    <row r="381" spans="1:2" ht="21.6" customHeight="1" x14ac:dyDescent="0.5">
      <c r="A381" s="907"/>
      <c r="B381" s="907"/>
    </row>
    <row r="382" spans="1:2" ht="21.6" customHeight="1" x14ac:dyDescent="0.5">
      <c r="A382" s="900" t="s">
        <v>22</v>
      </c>
      <c r="B382" s="900"/>
    </row>
    <row r="383" spans="1:2" ht="21.6" hidden="1" customHeight="1" x14ac:dyDescent="0.5">
      <c r="A383" s="73" t="s">
        <v>2</v>
      </c>
      <c r="B383" s="111" t="s">
        <v>344</v>
      </c>
    </row>
    <row r="384" spans="1:2" ht="21.6" hidden="1" customHeight="1" x14ac:dyDescent="0.5">
      <c r="A384" s="73" t="s">
        <v>296</v>
      </c>
      <c r="B384" s="127">
        <v>1</v>
      </c>
    </row>
    <row r="385" spans="1:2" ht="21.6" hidden="1" customHeight="1" x14ac:dyDescent="0.5">
      <c r="A385" s="73" t="s">
        <v>297</v>
      </c>
      <c r="B385" s="129">
        <v>0.8</v>
      </c>
    </row>
    <row r="386" spans="1:2" ht="21.6" hidden="1" customHeight="1" x14ac:dyDescent="0.5">
      <c r="A386" s="73" t="s">
        <v>298</v>
      </c>
      <c r="B386" s="127">
        <v>0.5</v>
      </c>
    </row>
    <row r="387" spans="1:2" ht="21.6" hidden="1" customHeight="1" x14ac:dyDescent="0.5">
      <c r="A387" s="73" t="s">
        <v>299</v>
      </c>
      <c r="B387" s="111" t="s">
        <v>345</v>
      </c>
    </row>
    <row r="388" spans="1:2" ht="21.6" hidden="1" customHeight="1" x14ac:dyDescent="0.5">
      <c r="A388" s="73" t="s">
        <v>92</v>
      </c>
      <c r="B388" s="128">
        <v>1500</v>
      </c>
    </row>
    <row r="389" spans="1:2" ht="21.6" hidden="1" customHeight="1" x14ac:dyDescent="0.5">
      <c r="A389" s="23" t="s">
        <v>321</v>
      </c>
      <c r="B389" s="111" t="s">
        <v>97</v>
      </c>
    </row>
    <row r="390" spans="1:2" ht="21.6" hidden="1" customHeight="1" x14ac:dyDescent="0.5">
      <c r="A390" s="73" t="s">
        <v>180</v>
      </c>
      <c r="B390" s="111" t="s">
        <v>116</v>
      </c>
    </row>
    <row r="391" spans="1:2" ht="21.6" hidden="1" customHeight="1" x14ac:dyDescent="0.5">
      <c r="A391" s="73" t="s">
        <v>94</v>
      </c>
      <c r="B391" s="128">
        <v>1500</v>
      </c>
    </row>
    <row r="392" spans="1:2" ht="21.6" hidden="1" customHeight="1" x14ac:dyDescent="0.5">
      <c r="A392" s="73" t="s">
        <v>181</v>
      </c>
      <c r="B392" s="111" t="s">
        <v>345</v>
      </c>
    </row>
    <row r="393" spans="1:2" ht="21.6" hidden="1" customHeight="1" x14ac:dyDescent="0.5">
      <c r="A393" s="73" t="s">
        <v>80</v>
      </c>
      <c r="B393" s="111">
        <v>31.34</v>
      </c>
    </row>
    <row r="394" spans="1:2" ht="21.6" hidden="1" customHeight="1" x14ac:dyDescent="0.5">
      <c r="A394" s="73" t="s">
        <v>82</v>
      </c>
      <c r="B394" s="111">
        <v>62.68</v>
      </c>
    </row>
    <row r="395" spans="1:2" ht="21.6" hidden="1" customHeight="1" x14ac:dyDescent="0.5">
      <c r="A395" s="73" t="s">
        <v>84</v>
      </c>
      <c r="B395" s="111">
        <v>77.06</v>
      </c>
    </row>
    <row r="396" spans="1:2" ht="21.6" hidden="1" customHeight="1" x14ac:dyDescent="0.5">
      <c r="A396" s="73" t="s">
        <v>85</v>
      </c>
      <c r="B396" s="111">
        <v>108.4</v>
      </c>
    </row>
    <row r="397" spans="1:2" ht="21.6" customHeight="1" x14ac:dyDescent="0.5">
      <c r="A397" s="905" t="s">
        <v>77</v>
      </c>
      <c r="B397" s="906"/>
    </row>
    <row r="398" spans="1:2" ht="21.6" hidden="1" customHeight="1" x14ac:dyDescent="0.5">
      <c r="A398" s="23" t="s">
        <v>301</v>
      </c>
      <c r="B398" s="69">
        <v>10000</v>
      </c>
    </row>
    <row r="399" spans="1:2" ht="21.6" hidden="1" customHeight="1" x14ac:dyDescent="0.5">
      <c r="A399" s="23" t="s">
        <v>302</v>
      </c>
      <c r="B399" s="69">
        <v>10000</v>
      </c>
    </row>
    <row r="400" spans="1:2" ht="21.6" hidden="1" customHeight="1" x14ac:dyDescent="0.5">
      <c r="A400" s="23" t="s">
        <v>238</v>
      </c>
      <c r="B400" s="69" t="s">
        <v>122</v>
      </c>
    </row>
    <row r="401" spans="1:2" ht="21.6" hidden="1" customHeight="1" x14ac:dyDescent="0.5">
      <c r="A401" s="23" t="s">
        <v>113</v>
      </c>
      <c r="B401" s="74">
        <v>0.35</v>
      </c>
    </row>
    <row r="402" spans="1:2" ht="21.6" hidden="1" customHeight="1" x14ac:dyDescent="0.5">
      <c r="A402" s="23" t="s">
        <v>114</v>
      </c>
      <c r="B402" s="78">
        <v>0.5</v>
      </c>
    </row>
    <row r="403" spans="1:2" ht="21.6" hidden="1" customHeight="1" x14ac:dyDescent="0.5">
      <c r="A403" s="23" t="s">
        <v>119</v>
      </c>
      <c r="B403" s="78">
        <v>0.75</v>
      </c>
    </row>
    <row r="404" spans="1:2" ht="21.6" hidden="1" customHeight="1" x14ac:dyDescent="0.5">
      <c r="A404" s="23" t="s">
        <v>120</v>
      </c>
      <c r="B404" s="78">
        <v>0.75</v>
      </c>
    </row>
    <row r="405" spans="1:2" ht="21.6" hidden="1" customHeight="1" x14ac:dyDescent="0.5">
      <c r="A405" s="23" t="s">
        <v>121</v>
      </c>
      <c r="B405" s="78">
        <v>0.75</v>
      </c>
    </row>
    <row r="406" spans="1:2" ht="21.6" hidden="1" customHeight="1" x14ac:dyDescent="0.5">
      <c r="A406" s="73" t="s">
        <v>303</v>
      </c>
      <c r="B406" s="70">
        <v>0.41</v>
      </c>
    </row>
    <row r="407" spans="1:2" ht="21.6" customHeight="1" x14ac:dyDescent="0.5">
      <c r="A407" s="905" t="s">
        <v>88</v>
      </c>
      <c r="B407" s="906"/>
    </row>
    <row r="408" spans="1:2" ht="21.6" hidden="1" customHeight="1" x14ac:dyDescent="0.5">
      <c r="A408" s="23" t="s">
        <v>128</v>
      </c>
      <c r="B408" s="77" t="s">
        <v>410</v>
      </c>
    </row>
    <row r="409" spans="1:2" ht="21.6" hidden="1" customHeight="1" x14ac:dyDescent="0.5">
      <c r="A409" s="23" t="s">
        <v>325</v>
      </c>
      <c r="B409" s="69" t="s">
        <v>368</v>
      </c>
    </row>
    <row r="410" spans="1:2" ht="21.6" hidden="1" customHeight="1" x14ac:dyDescent="0.5">
      <c r="A410" s="71" t="s">
        <v>238</v>
      </c>
      <c r="B410" s="69" t="s">
        <v>116</v>
      </c>
    </row>
    <row r="411" spans="1:2" ht="21.6" hidden="1" customHeight="1" x14ac:dyDescent="0.5">
      <c r="A411" s="71" t="s">
        <v>113</v>
      </c>
      <c r="B411" s="78">
        <v>0.35</v>
      </c>
    </row>
    <row r="412" spans="1:2" ht="21.6" hidden="1" customHeight="1" x14ac:dyDescent="0.5">
      <c r="A412" s="71" t="s">
        <v>114</v>
      </c>
      <c r="B412" s="78">
        <v>0.5</v>
      </c>
    </row>
    <row r="413" spans="1:2" ht="21.6" hidden="1" customHeight="1" x14ac:dyDescent="0.5">
      <c r="A413" s="71" t="s">
        <v>119</v>
      </c>
      <c r="B413" s="78">
        <v>0.75</v>
      </c>
    </row>
    <row r="414" spans="1:2" ht="21.6" hidden="1" customHeight="1" x14ac:dyDescent="0.5">
      <c r="A414" s="71" t="s">
        <v>120</v>
      </c>
      <c r="B414" s="78">
        <v>0.8</v>
      </c>
    </row>
    <row r="415" spans="1:2" ht="21.6" hidden="1" customHeight="1" x14ac:dyDescent="0.5">
      <c r="A415" s="71" t="s">
        <v>121</v>
      </c>
      <c r="B415" s="78">
        <v>0.8</v>
      </c>
    </row>
    <row r="416" spans="1:2" ht="21.6" hidden="1" customHeight="1" x14ac:dyDescent="0.5">
      <c r="A416" s="71" t="s">
        <v>304</v>
      </c>
      <c r="B416" s="69" t="s">
        <v>369</v>
      </c>
    </row>
    <row r="417" spans="1:2" ht="21.6" hidden="1" customHeight="1" x14ac:dyDescent="0.5">
      <c r="A417" s="71" t="s">
        <v>242</v>
      </c>
      <c r="B417" s="76">
        <v>100000</v>
      </c>
    </row>
    <row r="418" spans="1:2" ht="21.6" customHeight="1" x14ac:dyDescent="0.5">
      <c r="A418" s="905" t="s">
        <v>235</v>
      </c>
      <c r="B418" s="906"/>
    </row>
    <row r="419" spans="1:2" ht="21.6" hidden="1" customHeight="1" x14ac:dyDescent="0.5">
      <c r="A419" s="71" t="s">
        <v>245</v>
      </c>
      <c r="B419" s="78">
        <v>0.6</v>
      </c>
    </row>
    <row r="420" spans="1:2" ht="21.6" hidden="1" customHeight="1" x14ac:dyDescent="0.5">
      <c r="A420" s="71" t="s">
        <v>246</v>
      </c>
      <c r="B420" s="76">
        <v>1000</v>
      </c>
    </row>
    <row r="421" spans="1:2" ht="21.6" hidden="1" customHeight="1" x14ac:dyDescent="0.5">
      <c r="A421" s="71" t="s">
        <v>137</v>
      </c>
      <c r="B421" s="69" t="s">
        <v>116</v>
      </c>
    </row>
    <row r="422" spans="1:2" ht="21.6" hidden="1" customHeight="1" x14ac:dyDescent="0.5">
      <c r="A422" s="71" t="s">
        <v>243</v>
      </c>
      <c r="B422" s="69" t="s">
        <v>437</v>
      </c>
    </row>
    <row r="423" spans="1:2" ht="21.6" hidden="1" customHeight="1" x14ac:dyDescent="0.5">
      <c r="A423" s="71" t="s">
        <v>244</v>
      </c>
      <c r="B423" s="69" t="s">
        <v>437</v>
      </c>
    </row>
    <row r="424" spans="1:2" ht="21.6" hidden="1" customHeight="1" x14ac:dyDescent="0.5">
      <c r="A424" s="71" t="s">
        <v>247</v>
      </c>
      <c r="B424" s="69" t="s">
        <v>438</v>
      </c>
    </row>
    <row r="425" spans="1:2" ht="21.6" hidden="1" customHeight="1" x14ac:dyDescent="0.5">
      <c r="A425" s="23" t="str" cm="1">
        <f t="array" ref="A425">IF('Data Generator'!S49=TRUE,_xlfn._xlws.FILTER('Data Generator'!H163:H176,'Data Generator'!J163:J176=TRUE,"")&amp;" Rate/$10 Weekly Benefit ",_xlfn._xlws.FILTER('Data Generator'!H127,'Data Generator'!I127=TRUE,""))</f>
        <v xml:space="preserve">Rate per $10 weekly Benefit      </v>
      </c>
      <c r="B425" s="69">
        <v>0.51</v>
      </c>
    </row>
    <row r="426" spans="1:2" ht="21.6" hidden="1" customHeight="1" x14ac:dyDescent="0.5">
      <c r="A426" s="23"/>
      <c r="B426" s="69">
        <v>0.51</v>
      </c>
    </row>
    <row r="427" spans="1:2" ht="21.6" hidden="1" customHeight="1" x14ac:dyDescent="0.5">
      <c r="A427" s="23"/>
      <c r="B427" s="69">
        <v>0.52</v>
      </c>
    </row>
    <row r="428" spans="1:2" ht="21.6" hidden="1" customHeight="1" x14ac:dyDescent="0.5">
      <c r="A428" s="23"/>
      <c r="B428" s="69">
        <v>0.52</v>
      </c>
    </row>
    <row r="429" spans="1:2" ht="21.6" hidden="1" customHeight="1" x14ac:dyDescent="0.5">
      <c r="A429" s="23"/>
      <c r="B429" s="69">
        <v>0.52</v>
      </c>
    </row>
    <row r="430" spans="1:2" ht="21.6" hidden="1" customHeight="1" x14ac:dyDescent="0.5">
      <c r="A430" s="23"/>
      <c r="B430" s="69">
        <v>0.55000000000000004</v>
      </c>
    </row>
    <row r="431" spans="1:2" ht="21.6" hidden="1" customHeight="1" x14ac:dyDescent="0.5">
      <c r="A431" s="23"/>
      <c r="B431" s="69">
        <v>0.66</v>
      </c>
    </row>
    <row r="432" spans="1:2" ht="21.6" hidden="1" customHeight="1" x14ac:dyDescent="0.5">
      <c r="A432" s="23"/>
      <c r="B432" s="69">
        <v>0.77</v>
      </c>
    </row>
    <row r="433" spans="1:2" ht="21.6" hidden="1" customHeight="1" x14ac:dyDescent="0.5">
      <c r="A433" s="23"/>
      <c r="B433" s="69">
        <v>0.91</v>
      </c>
    </row>
    <row r="434" spans="1:2" ht="21.6" hidden="1" customHeight="1" x14ac:dyDescent="0.5">
      <c r="A434" s="23"/>
      <c r="B434" s="69">
        <v>1.18</v>
      </c>
    </row>
    <row r="435" spans="1:2" ht="21.6" hidden="1" customHeight="1" x14ac:dyDescent="0.5">
      <c r="A435" s="23"/>
      <c r="B435" s="69" t="s">
        <v>439</v>
      </c>
    </row>
    <row r="436" spans="1:2" ht="21.6" customHeight="1" x14ac:dyDescent="0.5">
      <c r="A436" s="905" t="s">
        <v>236</v>
      </c>
      <c r="B436" s="906"/>
    </row>
    <row r="437" spans="1:2" ht="21.6" hidden="1" customHeight="1" x14ac:dyDescent="0.5">
      <c r="A437" s="71" t="s">
        <v>249</v>
      </c>
      <c r="B437" s="78">
        <v>0.6</v>
      </c>
    </row>
    <row r="438" spans="1:2" ht="21.6" hidden="1" customHeight="1" x14ac:dyDescent="0.5">
      <c r="A438" s="71" t="s">
        <v>250</v>
      </c>
      <c r="B438" s="76">
        <v>8000</v>
      </c>
    </row>
    <row r="439" spans="1:2" ht="21.6" hidden="1" customHeight="1" x14ac:dyDescent="0.5">
      <c r="A439" s="71" t="s">
        <v>136</v>
      </c>
      <c r="B439" s="69" t="s">
        <v>363</v>
      </c>
    </row>
    <row r="440" spans="1:2" ht="21.6" hidden="1" customHeight="1" x14ac:dyDescent="0.5">
      <c r="A440" s="71" t="s">
        <v>248</v>
      </c>
      <c r="B440" s="69" t="s">
        <v>370</v>
      </c>
    </row>
    <row r="441" spans="1:2" ht="21.6" hidden="1" customHeight="1" x14ac:dyDescent="0.5">
      <c r="A441" s="71" t="s">
        <v>145</v>
      </c>
      <c r="B441" s="69" t="s">
        <v>371</v>
      </c>
    </row>
    <row r="442" spans="1:2" ht="21.6" hidden="1" customHeight="1" x14ac:dyDescent="0.5">
      <c r="A442" s="71" t="s">
        <v>280</v>
      </c>
      <c r="B442" s="69" t="s">
        <v>146</v>
      </c>
    </row>
    <row r="443" spans="1:2" ht="21.6" hidden="1" customHeight="1" x14ac:dyDescent="0.5">
      <c r="A443" s="23" t="str" cm="1">
        <f t="array" ref="A443">IF('Data Generator'!S48=TRUE,_xlfn._xlws.FILTER('Data Generator'!H163:H176,'Data Generator'!J163:J176=TRUE,"")&amp;" Rate % of CME ",_xlfn._xlws.FILTER('Data Generator'!H148, 'Data Generator'!I148=TRUE,""))</f>
        <v xml:space="preserve">Rate/$100 CME       </v>
      </c>
      <c r="B443" s="69">
        <v>0.35</v>
      </c>
    </row>
    <row r="444" spans="1:2" ht="21.6" hidden="1" customHeight="1" x14ac:dyDescent="0.5">
      <c r="A444" s="23"/>
      <c r="B444" s="69"/>
    </row>
    <row r="445" spans="1:2" ht="21.6" hidden="1" customHeight="1" x14ac:dyDescent="0.5">
      <c r="A445" s="23"/>
      <c r="B445" s="69"/>
    </row>
    <row r="446" spans="1:2" ht="21.6" hidden="1" customHeight="1" x14ac:dyDescent="0.5">
      <c r="A446" s="23"/>
      <c r="B446" s="69"/>
    </row>
    <row r="447" spans="1:2" ht="21.6" hidden="1" customHeight="1" x14ac:dyDescent="0.5">
      <c r="A447" s="23"/>
      <c r="B447" s="69"/>
    </row>
    <row r="448" spans="1:2" ht="21.6" hidden="1" customHeight="1" x14ac:dyDescent="0.5">
      <c r="A448" s="23"/>
      <c r="B448" s="69"/>
    </row>
    <row r="449" spans="1:2" ht="21.6" hidden="1" customHeight="1" x14ac:dyDescent="0.5">
      <c r="A449" s="23"/>
      <c r="B449" s="69"/>
    </row>
    <row r="450" spans="1:2" ht="21.6" hidden="1" customHeight="1" x14ac:dyDescent="0.5">
      <c r="A450" s="23"/>
      <c r="B450" s="69"/>
    </row>
    <row r="451" spans="1:2" ht="21.6" hidden="1" customHeight="1" x14ac:dyDescent="0.5">
      <c r="A451" s="23"/>
      <c r="B451" s="69"/>
    </row>
    <row r="452" spans="1:2" ht="21.6" hidden="1" customHeight="1" x14ac:dyDescent="0.5">
      <c r="A452" s="23"/>
      <c r="B452" s="69"/>
    </row>
    <row r="453" spans="1:2" ht="21.6" hidden="1" customHeight="1" x14ac:dyDescent="0.5">
      <c r="A453" s="23"/>
      <c r="B453" s="69"/>
    </row>
    <row r="454" spans="1:2" ht="21.6" customHeight="1" x14ac:dyDescent="0.5">
      <c r="A454" s="905" t="s">
        <v>23</v>
      </c>
      <c r="B454" s="906"/>
    </row>
    <row r="455" spans="1:2" ht="21.6" hidden="1" customHeight="1" x14ac:dyDescent="0.5">
      <c r="A455" s="23" t="s">
        <v>305</v>
      </c>
      <c r="B455" s="76">
        <v>10</v>
      </c>
    </row>
    <row r="456" spans="1:2" ht="21.6" hidden="1" customHeight="1" x14ac:dyDescent="0.5">
      <c r="A456" s="23" t="s">
        <v>258</v>
      </c>
      <c r="B456" s="76">
        <v>130</v>
      </c>
    </row>
    <row r="457" spans="1:2" ht="21.6" hidden="1" customHeight="1" x14ac:dyDescent="0.5">
      <c r="A457" s="23" t="s">
        <v>306</v>
      </c>
      <c r="B457" s="76">
        <v>130</v>
      </c>
    </row>
    <row r="458" spans="1:2" ht="21.6" hidden="1" customHeight="1" x14ac:dyDescent="0.5">
      <c r="A458" s="713" t="s">
        <v>497</v>
      </c>
      <c r="B458" s="716" t="s">
        <v>498</v>
      </c>
    </row>
    <row r="459" spans="1:2" ht="21.6" hidden="1" customHeight="1" x14ac:dyDescent="0.5">
      <c r="A459" s="23" t="s">
        <v>80</v>
      </c>
      <c r="B459" s="69">
        <v>5.17</v>
      </c>
    </row>
    <row r="460" spans="1:2" ht="21.6" hidden="1" customHeight="1" x14ac:dyDescent="0.5">
      <c r="A460" s="23" t="s">
        <v>82</v>
      </c>
      <c r="B460" s="69">
        <v>9.27</v>
      </c>
    </row>
    <row r="461" spans="1:2" ht="21.6" hidden="1" customHeight="1" x14ac:dyDescent="0.5">
      <c r="A461" s="23" t="s">
        <v>84</v>
      </c>
      <c r="B461" s="69">
        <v>9.86</v>
      </c>
    </row>
    <row r="462" spans="1:2" ht="21.6" hidden="1" customHeight="1" x14ac:dyDescent="0.5">
      <c r="A462" s="23" t="s">
        <v>85</v>
      </c>
      <c r="B462" s="69">
        <v>15.1</v>
      </c>
    </row>
    <row r="463" spans="1:2" ht="21.6" customHeight="1" x14ac:dyDescent="0.5">
      <c r="A463" s="905" t="s">
        <v>29</v>
      </c>
      <c r="B463" s="906"/>
    </row>
    <row r="464" spans="1:2" ht="21.6" hidden="1" customHeight="1" x14ac:dyDescent="0.5">
      <c r="A464" s="23" t="s">
        <v>150</v>
      </c>
      <c r="B464" s="78">
        <v>1</v>
      </c>
    </row>
    <row r="465" spans="1:2" ht="21.6" hidden="1" customHeight="1" x14ac:dyDescent="0.5">
      <c r="A465" s="23" t="s">
        <v>307</v>
      </c>
      <c r="B465" s="78">
        <v>1</v>
      </c>
    </row>
    <row r="466" spans="1:2" ht="21.6" hidden="1" customHeight="1" x14ac:dyDescent="0.5">
      <c r="A466" s="23" t="s">
        <v>308</v>
      </c>
      <c r="B466" s="78">
        <v>0.25</v>
      </c>
    </row>
    <row r="467" spans="1:2" ht="21.6" hidden="1" customHeight="1" x14ac:dyDescent="0.5">
      <c r="A467" s="23" t="s">
        <v>153</v>
      </c>
      <c r="B467" s="78">
        <v>1</v>
      </c>
    </row>
    <row r="468" spans="1:2" ht="21.6" hidden="1" customHeight="1" x14ac:dyDescent="0.5">
      <c r="A468" s="23" t="s">
        <v>309</v>
      </c>
      <c r="B468" s="78">
        <v>0.25</v>
      </c>
    </row>
    <row r="469" spans="1:2" ht="21.6" hidden="1" customHeight="1" x14ac:dyDescent="0.5">
      <c r="A469" s="23" t="s">
        <v>310</v>
      </c>
      <c r="B469" s="78">
        <v>1</v>
      </c>
    </row>
    <row r="470" spans="1:2" ht="21.6" hidden="1" customHeight="1" x14ac:dyDescent="0.5">
      <c r="A470" s="23" t="s">
        <v>156</v>
      </c>
      <c r="B470" s="78">
        <v>1</v>
      </c>
    </row>
    <row r="471" spans="1:2" ht="21.6" hidden="1" customHeight="1" x14ac:dyDescent="0.5">
      <c r="A471" s="23" t="s">
        <v>157</v>
      </c>
      <c r="B471" s="78">
        <v>1</v>
      </c>
    </row>
    <row r="472" spans="1:2" ht="21.6" hidden="1" customHeight="1" x14ac:dyDescent="0.5">
      <c r="A472" s="23" t="s">
        <v>158</v>
      </c>
      <c r="B472" s="78">
        <v>1</v>
      </c>
    </row>
    <row r="473" spans="1:2" ht="21.6" hidden="1" customHeight="1" x14ac:dyDescent="0.5">
      <c r="A473" s="23" t="s">
        <v>311</v>
      </c>
      <c r="B473" s="78">
        <v>1</v>
      </c>
    </row>
    <row r="474" spans="1:2" ht="21.6" hidden="1" customHeight="1" x14ac:dyDescent="0.5">
      <c r="A474" s="23" t="s">
        <v>312</v>
      </c>
      <c r="B474" s="78">
        <v>1</v>
      </c>
    </row>
    <row r="475" spans="1:2" ht="21.6" hidden="1" customHeight="1" x14ac:dyDescent="0.5">
      <c r="A475" s="23" t="s">
        <v>161</v>
      </c>
      <c r="B475" s="78">
        <v>1</v>
      </c>
    </row>
    <row r="476" spans="1:2" ht="21.6" hidden="1" customHeight="1" x14ac:dyDescent="0.5">
      <c r="A476" s="23" t="s">
        <v>164</v>
      </c>
      <c r="B476" s="69" t="s">
        <v>165</v>
      </c>
    </row>
    <row r="477" spans="1:2" ht="21.6" customHeight="1" x14ac:dyDescent="0.5">
      <c r="A477" s="905" t="s">
        <v>28</v>
      </c>
      <c r="B477" s="906"/>
    </row>
    <row r="478" spans="1:2" ht="21.6" hidden="1" customHeight="1" x14ac:dyDescent="0.5">
      <c r="A478" s="23" t="s">
        <v>313</v>
      </c>
      <c r="B478" s="77">
        <v>30000</v>
      </c>
    </row>
    <row r="479" spans="1:2" ht="21.6" hidden="1" customHeight="1" x14ac:dyDescent="0.5">
      <c r="A479" s="23" t="s">
        <v>80</v>
      </c>
      <c r="B479" s="69">
        <v>9.6999999999999993</v>
      </c>
    </row>
    <row r="480" spans="1:2" ht="21.6" hidden="1" customHeight="1" x14ac:dyDescent="0.5">
      <c r="A480" s="23" t="s">
        <v>82</v>
      </c>
      <c r="B480" s="69">
        <v>17.16</v>
      </c>
    </row>
    <row r="481" spans="1:2" ht="21.6" hidden="1" customHeight="1" x14ac:dyDescent="0.5">
      <c r="A481" s="23" t="s">
        <v>84</v>
      </c>
      <c r="B481" s="69">
        <v>24.66</v>
      </c>
    </row>
    <row r="482" spans="1:2" ht="21.6" hidden="1" customHeight="1" x14ac:dyDescent="0.5">
      <c r="A482" s="23" t="s">
        <v>85</v>
      </c>
      <c r="B482" s="69">
        <v>34.9</v>
      </c>
    </row>
    <row r="483" spans="1:2" ht="21.6" customHeight="1" x14ac:dyDescent="0.5">
      <c r="A483" s="901" t="s">
        <v>314</v>
      </c>
      <c r="B483" s="902"/>
    </row>
    <row r="484" spans="1:2" ht="21.6" customHeight="1" x14ac:dyDescent="0.5">
      <c r="A484" s="903"/>
      <c r="B484" s="904"/>
    </row>
    <row r="485" spans="1:2" ht="21.6" customHeight="1" x14ac:dyDescent="0.5">
      <c r="A485" s="905" t="s">
        <v>77</v>
      </c>
      <c r="B485" s="906"/>
    </row>
    <row r="486" spans="1:2" ht="21.6" hidden="1" customHeight="1" x14ac:dyDescent="0.5">
      <c r="A486" s="72" t="s">
        <v>324</v>
      </c>
      <c r="B486" s="70">
        <v>0.03</v>
      </c>
    </row>
    <row r="487" spans="1:2" ht="21.6" hidden="1" customHeight="1" x14ac:dyDescent="0.5">
      <c r="A487" s="72" t="s">
        <v>183</v>
      </c>
      <c r="B487" s="78">
        <v>0.75</v>
      </c>
    </row>
    <row r="488" spans="1:2" ht="21.6" hidden="1" customHeight="1" x14ac:dyDescent="0.5">
      <c r="A488" s="73" t="s">
        <v>96</v>
      </c>
      <c r="B488" s="69" t="s">
        <v>372</v>
      </c>
    </row>
    <row r="489" spans="1:2" ht="21.6" hidden="1" customHeight="1" x14ac:dyDescent="0.5">
      <c r="A489" s="73" t="s">
        <v>277</v>
      </c>
      <c r="B489" s="69" t="s">
        <v>373</v>
      </c>
    </row>
    <row r="490" spans="1:2" ht="21.6" customHeight="1" x14ac:dyDescent="0.5">
      <c r="A490" s="905" t="s">
        <v>88</v>
      </c>
      <c r="B490" s="906"/>
    </row>
    <row r="491" spans="1:2" ht="21.6" hidden="1" customHeight="1" x14ac:dyDescent="0.5">
      <c r="A491" s="73" t="s">
        <v>96</v>
      </c>
      <c r="B491" s="113" t="s">
        <v>342</v>
      </c>
    </row>
    <row r="492" spans="1:2" ht="21.6" hidden="1" customHeight="1" x14ac:dyDescent="0.5">
      <c r="A492" s="73" t="str" cm="1">
        <f t="array" ref="A492">_xlfn._xlws.FILTER('Data Generator'!H69:H79,'Data Generator'!J69:J79=TRUE,"")&amp;" Rates"</f>
        <v>AD&amp;D Rates</v>
      </c>
      <c r="B492" s="113">
        <v>0.09</v>
      </c>
    </row>
    <row r="493" spans="1:2" ht="21.6" hidden="1" customHeight="1" x14ac:dyDescent="0.5">
      <c r="A493" s="73"/>
      <c r="B493" s="113">
        <v>0.1</v>
      </c>
    </row>
    <row r="494" spans="1:2" ht="21.6" hidden="1" customHeight="1" x14ac:dyDescent="0.5">
      <c r="A494" s="73"/>
      <c r="B494" s="113">
        <v>0.12</v>
      </c>
    </row>
    <row r="495" spans="1:2" ht="21.6" hidden="1" customHeight="1" x14ac:dyDescent="0.5">
      <c r="A495" s="73"/>
      <c r="B495" s="113">
        <v>0.17</v>
      </c>
    </row>
    <row r="496" spans="1:2" ht="21.6" hidden="1" customHeight="1" x14ac:dyDescent="0.5">
      <c r="A496" s="73"/>
      <c r="B496" s="113">
        <v>0.28999999999999998</v>
      </c>
    </row>
    <row r="497" spans="1:2" ht="21.6" hidden="1" customHeight="1" x14ac:dyDescent="0.5">
      <c r="A497" s="73"/>
      <c r="B497" s="113">
        <v>0.53</v>
      </c>
    </row>
    <row r="498" spans="1:2" ht="21.6" hidden="1" customHeight="1" x14ac:dyDescent="0.5">
      <c r="A498" s="73"/>
      <c r="B498" s="113">
        <v>0.79</v>
      </c>
    </row>
    <row r="499" spans="1:2" ht="21.6" hidden="1" customHeight="1" x14ac:dyDescent="0.5">
      <c r="A499" s="73"/>
      <c r="B499" s="113">
        <v>1.52</v>
      </c>
    </row>
    <row r="500" spans="1:2" ht="21.6" hidden="1" customHeight="1" x14ac:dyDescent="0.5">
      <c r="A500" s="73"/>
      <c r="B500" s="113">
        <v>2.39</v>
      </c>
    </row>
    <row r="501" spans="1:2" ht="21.6" hidden="1" customHeight="1" x14ac:dyDescent="0.5">
      <c r="A501" s="73"/>
      <c r="B501" s="113">
        <v>4.41</v>
      </c>
    </row>
    <row r="502" spans="1:2" ht="21.6" hidden="1" customHeight="1" x14ac:dyDescent="0.5">
      <c r="A502" s="73"/>
      <c r="B502" s="113">
        <v>0.03</v>
      </c>
    </row>
    <row r="503" spans="1:2" ht="21.6" hidden="1" customHeight="1" x14ac:dyDescent="0.5">
      <c r="A503" s="73" t="s">
        <v>326</v>
      </c>
      <c r="B503" s="113" t="s">
        <v>375</v>
      </c>
    </row>
    <row r="504" spans="1:2" ht="21.6" customHeight="1" x14ac:dyDescent="0.5">
      <c r="A504" s="905" t="s">
        <v>235</v>
      </c>
      <c r="B504" s="906"/>
    </row>
    <row r="505" spans="1:2" ht="21.6" hidden="1" customHeight="1" x14ac:dyDescent="0.5">
      <c r="A505" s="23" t="s">
        <v>124</v>
      </c>
      <c r="B505" s="69" t="s">
        <v>440</v>
      </c>
    </row>
    <row r="506" spans="1:2" ht="21.6" hidden="1" customHeight="1" x14ac:dyDescent="0.5">
      <c r="A506" s="23" t="s">
        <v>96</v>
      </c>
      <c r="B506" s="69" t="s">
        <v>359</v>
      </c>
    </row>
    <row r="507" spans="1:2" ht="21.6" customHeight="1" x14ac:dyDescent="0.5">
      <c r="A507" s="905" t="s">
        <v>22</v>
      </c>
      <c r="B507" s="906"/>
    </row>
    <row r="508" spans="1:2" ht="21.6" hidden="1" customHeight="1" x14ac:dyDescent="0.5">
      <c r="A508" s="23" t="s">
        <v>124</v>
      </c>
      <c r="B508" s="78" t="s">
        <v>401</v>
      </c>
    </row>
    <row r="509" spans="1:2" ht="21.6" hidden="1" customHeight="1" x14ac:dyDescent="0.5">
      <c r="A509" s="23" t="s">
        <v>96</v>
      </c>
      <c r="B509" s="69" t="s">
        <v>359</v>
      </c>
    </row>
    <row r="510" spans="1:2" ht="21.6" customHeight="1" x14ac:dyDescent="0.5">
      <c r="A510" s="911" t="s">
        <v>23</v>
      </c>
      <c r="B510" s="912"/>
    </row>
    <row r="511" spans="1:2" ht="21.6" hidden="1" customHeight="1" x14ac:dyDescent="0.5">
      <c r="A511" s="23" t="s">
        <v>353</v>
      </c>
      <c r="B511" s="69" t="s">
        <v>354</v>
      </c>
    </row>
    <row r="512" spans="1:2" ht="21.6" hidden="1" customHeight="1" x14ac:dyDescent="0.5">
      <c r="A512" s="23" t="s">
        <v>186</v>
      </c>
      <c r="B512" s="76">
        <v>25</v>
      </c>
    </row>
    <row r="513" spans="1:2" ht="21.6" hidden="1" customHeight="1" x14ac:dyDescent="0.5">
      <c r="A513" s="23" t="s">
        <v>188</v>
      </c>
      <c r="B513" s="69" t="s">
        <v>349</v>
      </c>
    </row>
    <row r="514" spans="1:2" ht="21.6" hidden="1" customHeight="1" x14ac:dyDescent="0.5">
      <c r="A514" s="23" t="s">
        <v>315</v>
      </c>
      <c r="B514" s="69" t="s">
        <v>359</v>
      </c>
    </row>
    <row r="515" spans="1:2" ht="21.6" hidden="1" customHeight="1" x14ac:dyDescent="0.5">
      <c r="A515" s="23" t="s">
        <v>316</v>
      </c>
      <c r="B515" s="78">
        <v>1</v>
      </c>
    </row>
    <row r="516" spans="1:2" ht="21.6" customHeight="1" x14ac:dyDescent="0.5">
      <c r="A516" s="911" t="s">
        <v>236</v>
      </c>
      <c r="B516" s="912"/>
    </row>
    <row r="517" spans="1:2" ht="21.6" hidden="1" customHeight="1" x14ac:dyDescent="0.5">
      <c r="A517" s="23" t="s">
        <v>124</v>
      </c>
      <c r="B517" s="78">
        <v>0.75</v>
      </c>
    </row>
    <row r="518" spans="1:2" ht="21.6" hidden="1" customHeight="1" x14ac:dyDescent="0.5">
      <c r="A518" s="23" t="s">
        <v>96</v>
      </c>
      <c r="B518" s="69" t="s">
        <v>342</v>
      </c>
    </row>
    <row r="519" spans="1:2" ht="21.6" customHeight="1" x14ac:dyDescent="0.5">
      <c r="A519" s="911" t="s">
        <v>29</v>
      </c>
      <c r="B519" s="912"/>
    </row>
    <row r="520" spans="1:2" ht="21.6" hidden="1" customHeight="1" x14ac:dyDescent="0.5">
      <c r="A520" s="73" t="s">
        <v>327</v>
      </c>
      <c r="B520" s="75">
        <v>5000</v>
      </c>
    </row>
    <row r="521" spans="1:2" ht="21.6" hidden="1" customHeight="1" x14ac:dyDescent="0.5">
      <c r="A521" s="23" t="s">
        <v>318</v>
      </c>
      <c r="B521" s="69" t="s">
        <v>374</v>
      </c>
    </row>
    <row r="522" spans="1:2" ht="21.6" hidden="1" customHeight="1" x14ac:dyDescent="0.5">
      <c r="A522" s="23" t="s">
        <v>317</v>
      </c>
      <c r="B522" s="69" t="s">
        <v>342</v>
      </c>
    </row>
    <row r="523" spans="1:2" ht="21.6" hidden="1" customHeight="1" x14ac:dyDescent="0.5">
      <c r="A523" s="23" t="str" cm="1">
        <f t="array" ref="A523">_xlfn._xlws.FILTER('Data Generator'!H163:H176,'Data Generator'!J163:J176=TRUE,"")&amp;" Rates"</f>
        <v xml:space="preserve"> Rates</v>
      </c>
      <c r="B523" s="69">
        <v>0.9</v>
      </c>
    </row>
    <row r="524" spans="1:2" ht="21.6" hidden="1" customHeight="1" x14ac:dyDescent="0.5">
      <c r="A524" s="23"/>
      <c r="B524" s="69">
        <v>1.1000000000000001</v>
      </c>
    </row>
    <row r="525" spans="1:2" ht="21.6" hidden="1" customHeight="1" x14ac:dyDescent="0.5">
      <c r="A525" s="23"/>
      <c r="B525" s="69">
        <v>1.65</v>
      </c>
    </row>
    <row r="526" spans="1:2" ht="21.6" hidden="1" customHeight="1" x14ac:dyDescent="0.5">
      <c r="A526" s="23"/>
      <c r="B526" s="69">
        <v>2.75</v>
      </c>
    </row>
    <row r="527" spans="1:2" ht="21.6" hidden="1" customHeight="1" x14ac:dyDescent="0.5">
      <c r="A527" s="23"/>
      <c r="B527" s="69">
        <v>4.4000000000000004</v>
      </c>
    </row>
    <row r="528" spans="1:2" ht="21.6" hidden="1" customHeight="1" x14ac:dyDescent="0.5">
      <c r="A528" s="23"/>
      <c r="B528" s="69">
        <v>6.6</v>
      </c>
    </row>
    <row r="529" spans="1:2" ht="21.6" hidden="1" customHeight="1" x14ac:dyDescent="0.5">
      <c r="A529" s="23"/>
      <c r="B529" s="69">
        <v>9.9</v>
      </c>
    </row>
    <row r="530" spans="1:2" ht="21.6" hidden="1" customHeight="1" x14ac:dyDescent="0.5">
      <c r="A530" s="23"/>
      <c r="B530" s="69">
        <v>13.2</v>
      </c>
    </row>
    <row r="531" spans="1:2" ht="21.6" hidden="1" customHeight="1" x14ac:dyDescent="0.5">
      <c r="A531" s="23"/>
      <c r="B531" s="69">
        <v>13.2</v>
      </c>
    </row>
    <row r="532" spans="1:2" ht="21.6" hidden="1" customHeight="1" x14ac:dyDescent="0.5">
      <c r="A532" s="23"/>
      <c r="B532" s="69">
        <v>13.2</v>
      </c>
    </row>
    <row r="533" spans="1:2" ht="21.6" hidden="1" customHeight="1" x14ac:dyDescent="0.5">
      <c r="A533" s="23"/>
      <c r="B533" s="69"/>
    </row>
    <row r="534" spans="1:2" ht="21.6" hidden="1" customHeight="1" x14ac:dyDescent="0.5">
      <c r="A534" s="23" t="s">
        <v>385</v>
      </c>
      <c r="B534" s="77">
        <v>5000</v>
      </c>
    </row>
    <row r="535" spans="1:2" ht="21.6" customHeight="1" x14ac:dyDescent="0.5">
      <c r="A535" s="905" t="s">
        <v>28</v>
      </c>
      <c r="B535" s="906"/>
    </row>
    <row r="536" spans="1:2" ht="21.6" hidden="1" customHeight="1" x14ac:dyDescent="0.5">
      <c r="A536" s="23" t="s">
        <v>124</v>
      </c>
      <c r="B536" s="69" t="s">
        <v>402</v>
      </c>
    </row>
    <row r="537" spans="1:2" ht="21.6" hidden="1" customHeight="1" x14ac:dyDescent="0.5">
      <c r="A537" s="23" t="s">
        <v>322</v>
      </c>
      <c r="B537" s="69" t="s">
        <v>367</v>
      </c>
    </row>
    <row r="538" spans="1:2" ht="21.6" hidden="1" customHeight="1" x14ac:dyDescent="0.5">
      <c r="A538" s="23" t="s">
        <v>96</v>
      </c>
      <c r="B538" s="69" t="s">
        <v>342</v>
      </c>
    </row>
    <row r="539" spans="1:2" ht="21.6" hidden="1" customHeight="1" x14ac:dyDescent="0.5">
      <c r="A539" s="23" t="s">
        <v>328</v>
      </c>
      <c r="B539" s="78">
        <v>3</v>
      </c>
    </row>
    <row r="540" spans="1:2" ht="21.6" hidden="1" customHeight="1" x14ac:dyDescent="0.5">
      <c r="A540" s="23" t="s">
        <v>273</v>
      </c>
      <c r="B540" s="69" t="s">
        <v>165</v>
      </c>
    </row>
    <row r="541" spans="1:2" ht="21.6" hidden="1" customHeight="1" x14ac:dyDescent="0.5">
      <c r="A541" s="23" t="s">
        <v>167</v>
      </c>
      <c r="B541" s="69" t="s">
        <v>97</v>
      </c>
    </row>
    <row r="542" spans="1:2" ht="21.6" customHeight="1" x14ac:dyDescent="0.5"/>
    <row r="543" spans="1:2" ht="21.6" customHeight="1" x14ac:dyDescent="0.5"/>
    <row r="544" spans="1:2" ht="21.6" customHeight="1" x14ac:dyDescent="0.5"/>
    <row r="545" ht="21.6" customHeight="1" x14ac:dyDescent="0.5"/>
    <row r="546" ht="21.6" customHeight="1" x14ac:dyDescent="0.5"/>
    <row r="547" ht="21.6" customHeight="1" x14ac:dyDescent="0.5"/>
    <row r="548" ht="21.6" customHeight="1" x14ac:dyDescent="0.5"/>
    <row r="549" ht="21.6" customHeight="1" x14ac:dyDescent="0.5"/>
    <row r="550" ht="21.6" customHeight="1" x14ac:dyDescent="0.5"/>
    <row r="551" ht="21.6" customHeight="1" x14ac:dyDescent="0.5"/>
    <row r="552" ht="21.6" customHeight="1" x14ac:dyDescent="0.5"/>
    <row r="553" ht="21.6" customHeight="1" x14ac:dyDescent="0.5"/>
    <row r="554" ht="21.6" customHeight="1" x14ac:dyDescent="0.5"/>
    <row r="555" ht="21.6" customHeight="1" x14ac:dyDescent="0.5"/>
    <row r="556" ht="21.6" customHeight="1" x14ac:dyDescent="0.5"/>
    <row r="557" ht="21.6" customHeight="1" x14ac:dyDescent="0.5"/>
    <row r="558" ht="21.6" customHeight="1" x14ac:dyDescent="0.5"/>
    <row r="559" ht="21.6" customHeight="1" x14ac:dyDescent="0.5"/>
    <row r="560" ht="21.6" customHeight="1" x14ac:dyDescent="0.5"/>
    <row r="561" ht="21.6" customHeight="1" x14ac:dyDescent="0.5"/>
    <row r="562" ht="21.6" customHeight="1" x14ac:dyDescent="0.5"/>
    <row r="563" ht="21.6" customHeight="1" x14ac:dyDescent="0.5"/>
    <row r="564" ht="21.6" customHeight="1" x14ac:dyDescent="0.5"/>
    <row r="565" ht="21.6" customHeight="1" x14ac:dyDescent="0.5"/>
    <row r="566" ht="21.6" customHeight="1" x14ac:dyDescent="0.5"/>
    <row r="567" ht="21.6" customHeight="1" x14ac:dyDescent="0.5"/>
    <row r="568" ht="21.6" customHeight="1" x14ac:dyDescent="0.5"/>
    <row r="569" ht="21.6" customHeight="1" x14ac:dyDescent="0.5"/>
    <row r="570" ht="21.6" customHeight="1" x14ac:dyDescent="0.5"/>
    <row r="571" ht="21.6" customHeight="1" x14ac:dyDescent="0.5"/>
    <row r="572" ht="21.6" customHeight="1" x14ac:dyDescent="0.5"/>
    <row r="573" ht="21.6" customHeight="1" x14ac:dyDescent="0.5"/>
    <row r="574" ht="21.6" customHeight="1" x14ac:dyDescent="0.5"/>
    <row r="575" ht="21.6" customHeight="1" x14ac:dyDescent="0.5"/>
    <row r="576" ht="21.6" customHeight="1" x14ac:dyDescent="0.5"/>
    <row r="577" ht="21.6" customHeight="1" x14ac:dyDescent="0.5"/>
    <row r="578" ht="21.6" customHeight="1" x14ac:dyDescent="0.5"/>
    <row r="579" ht="21.6" customHeight="1" x14ac:dyDescent="0.5"/>
    <row r="580" ht="21.6" customHeight="1" x14ac:dyDescent="0.5"/>
    <row r="581" ht="21.6" customHeight="1" x14ac:dyDescent="0.5"/>
    <row r="582" ht="21.6" customHeight="1" x14ac:dyDescent="0.5"/>
    <row r="583" ht="21.6" customHeight="1" x14ac:dyDescent="0.5"/>
    <row r="584" ht="21.6" customHeight="1" x14ac:dyDescent="0.5"/>
    <row r="585" ht="21.6" customHeight="1" x14ac:dyDescent="0.5"/>
    <row r="586" ht="21.6" customHeight="1" x14ac:dyDescent="0.5"/>
    <row r="587" ht="21.6" customHeight="1" x14ac:dyDescent="0.5"/>
    <row r="588" ht="21.6" customHeight="1" x14ac:dyDescent="0.5"/>
    <row r="589" ht="21.6" customHeight="1" x14ac:dyDescent="0.5"/>
    <row r="590" ht="21.6" customHeight="1" x14ac:dyDescent="0.5"/>
    <row r="591" ht="21.6" customHeight="1" x14ac:dyDescent="0.5"/>
    <row r="592" ht="21.6" customHeight="1" x14ac:dyDescent="0.5"/>
    <row r="593" ht="21.6" customHeight="1" x14ac:dyDescent="0.5"/>
    <row r="594" ht="21.6" customHeight="1" x14ac:dyDescent="0.5"/>
    <row r="595" ht="21.6" customHeight="1" x14ac:dyDescent="0.5"/>
    <row r="596" ht="21.6" customHeight="1" x14ac:dyDescent="0.5"/>
    <row r="597" ht="21.6" customHeight="1" x14ac:dyDescent="0.5"/>
    <row r="598" ht="21.6" customHeight="1" x14ac:dyDescent="0.5"/>
    <row r="599" ht="21.6" customHeight="1" x14ac:dyDescent="0.5"/>
    <row r="600" ht="21.6" customHeight="1" x14ac:dyDescent="0.5"/>
  </sheetData>
  <mergeCells count="65">
    <mergeCell ref="A507:B507"/>
    <mergeCell ref="A510:B510"/>
    <mergeCell ref="A516:B516"/>
    <mergeCell ref="A519:B519"/>
    <mergeCell ref="A535:B535"/>
    <mergeCell ref="A463:B463"/>
    <mergeCell ref="A477:B477"/>
    <mergeCell ref="A485:B485"/>
    <mergeCell ref="A490:B490"/>
    <mergeCell ref="A504:B504"/>
    <mergeCell ref="A483:B484"/>
    <mergeCell ref="E32:F32"/>
    <mergeCell ref="G32:H32"/>
    <mergeCell ref="A30:L31"/>
    <mergeCell ref="A169:B169"/>
    <mergeCell ref="A52:B53"/>
    <mergeCell ref="A54:B54"/>
    <mergeCell ref="A32:B32"/>
    <mergeCell ref="A153:B153"/>
    <mergeCell ref="A161:B161"/>
    <mergeCell ref="A141:B141"/>
    <mergeCell ref="A71:B71"/>
    <mergeCell ref="A84:B84"/>
    <mergeCell ref="A128:B129"/>
    <mergeCell ref="A7:B7"/>
    <mergeCell ref="A1:B1"/>
    <mergeCell ref="A50:B51"/>
    <mergeCell ref="A214:B215"/>
    <mergeCell ref="A13:L14"/>
    <mergeCell ref="A15:L16"/>
    <mergeCell ref="C1:D1"/>
    <mergeCell ref="A58:B58"/>
    <mergeCell ref="A181:B181"/>
    <mergeCell ref="A190:B190"/>
    <mergeCell ref="A207:B207"/>
    <mergeCell ref="G17:H17"/>
    <mergeCell ref="A17:B17"/>
    <mergeCell ref="C17:D17"/>
    <mergeCell ref="E17:F17"/>
    <mergeCell ref="C32:D32"/>
    <mergeCell ref="A454:B454"/>
    <mergeCell ref="A436:B436"/>
    <mergeCell ref="A418:B418"/>
    <mergeCell ref="A407:B407"/>
    <mergeCell ref="A397:B397"/>
    <mergeCell ref="A382:B382"/>
    <mergeCell ref="A378:B379"/>
    <mergeCell ref="A222:B222"/>
    <mergeCell ref="A345:B345"/>
    <mergeCell ref="A354:B354"/>
    <mergeCell ref="A371:B371"/>
    <mergeCell ref="A218:B218"/>
    <mergeCell ref="A292:B293"/>
    <mergeCell ref="A130:B130"/>
    <mergeCell ref="A380:B381"/>
    <mergeCell ref="A267:B267"/>
    <mergeCell ref="A261:B261"/>
    <mergeCell ref="A248:B248"/>
    <mergeCell ref="A235:B235"/>
    <mergeCell ref="A325:B325"/>
    <mergeCell ref="A333:B333"/>
    <mergeCell ref="A317:B317"/>
    <mergeCell ref="A294:B294"/>
    <mergeCell ref="A216:B217"/>
    <mergeCell ref="A305:B305"/>
  </mergeCells>
  <pageMargins left="0.7" right="0.7" top="0.75" bottom="0.75" header="0.3" footer="0.3"/>
  <pageSetup scale="17" fitToHeight="5"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4159" r:id="rId4" name="Check Box 63">
              <controlPr defaultSize="0" autoFill="0" autoLine="0" autoPict="0">
                <anchor moveWithCells="1">
                  <from>
                    <xdr:col>1</xdr:col>
                    <xdr:colOff>914400</xdr:colOff>
                    <xdr:row>6</xdr:row>
                    <xdr:rowOff>198967</xdr:rowOff>
                  </from>
                  <to>
                    <xdr:col>1</xdr:col>
                    <xdr:colOff>1706033</xdr:colOff>
                    <xdr:row>8</xdr:row>
                    <xdr:rowOff>59267</xdr:rowOff>
                  </to>
                </anchor>
              </controlPr>
            </control>
          </mc:Choice>
        </mc:AlternateContent>
        <mc:AlternateContent xmlns:mc="http://schemas.openxmlformats.org/markup-compatibility/2006">
          <mc:Choice Requires="x14">
            <control shapeId="4160" r:id="rId5" name="Check Box 64">
              <controlPr defaultSize="0" autoFill="0" autoLine="0" autoPict="0">
                <anchor moveWithCells="1">
                  <from>
                    <xdr:col>1</xdr:col>
                    <xdr:colOff>914400</xdr:colOff>
                    <xdr:row>7</xdr:row>
                    <xdr:rowOff>198967</xdr:rowOff>
                  </from>
                  <to>
                    <xdr:col>1</xdr:col>
                    <xdr:colOff>1706033</xdr:colOff>
                    <xdr:row>9</xdr:row>
                    <xdr:rowOff>76200</xdr:rowOff>
                  </to>
                </anchor>
              </controlPr>
            </control>
          </mc:Choice>
        </mc:AlternateContent>
        <mc:AlternateContent xmlns:mc="http://schemas.openxmlformats.org/markup-compatibility/2006">
          <mc:Choice Requires="x14">
            <control shapeId="4161" r:id="rId6" name="Check Box 65">
              <controlPr defaultSize="0" autoFill="0" autoLine="0" autoPict="0">
                <anchor moveWithCells="1">
                  <from>
                    <xdr:col>1</xdr:col>
                    <xdr:colOff>914400</xdr:colOff>
                    <xdr:row>8</xdr:row>
                    <xdr:rowOff>211667</xdr:rowOff>
                  </from>
                  <to>
                    <xdr:col>1</xdr:col>
                    <xdr:colOff>1706033</xdr:colOff>
                    <xdr:row>10</xdr:row>
                    <xdr:rowOff>93133</xdr:rowOff>
                  </to>
                </anchor>
              </controlPr>
            </control>
          </mc:Choice>
        </mc:AlternateContent>
        <mc:AlternateContent xmlns:mc="http://schemas.openxmlformats.org/markup-compatibility/2006">
          <mc:Choice Requires="x14">
            <control shapeId="4162" r:id="rId7" name="Check Box 66">
              <controlPr defaultSize="0" autoFill="0" autoLine="0" autoPict="0">
                <anchor moveWithCells="1">
                  <from>
                    <xdr:col>1</xdr:col>
                    <xdr:colOff>922867</xdr:colOff>
                    <xdr:row>9</xdr:row>
                    <xdr:rowOff>211667</xdr:rowOff>
                  </from>
                  <to>
                    <xdr:col>1</xdr:col>
                    <xdr:colOff>1706033</xdr:colOff>
                    <xdr:row>11</xdr:row>
                    <xdr:rowOff>76200</xdr:rowOff>
                  </to>
                </anchor>
              </controlPr>
            </control>
          </mc:Choice>
        </mc:AlternateContent>
        <mc:AlternateContent xmlns:mc="http://schemas.openxmlformats.org/markup-compatibility/2006">
          <mc:Choice Requires="x14">
            <control shapeId="4163" r:id="rId8" name="Check Box 67">
              <controlPr defaultSize="0" autoFill="0" autoLine="0" autoPict="0">
                <anchor moveWithCells="1">
                  <from>
                    <xdr:col>1</xdr:col>
                    <xdr:colOff>935567</xdr:colOff>
                    <xdr:row>10</xdr:row>
                    <xdr:rowOff>207433</xdr:rowOff>
                  </from>
                  <to>
                    <xdr:col>1</xdr:col>
                    <xdr:colOff>1722967</xdr:colOff>
                    <xdr:row>12</xdr:row>
                    <xdr:rowOff>59267</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00570-BA03-4B85-93C9-7033D6D03CFE}">
  <sheetPr>
    <tabColor theme="5" tint="-0.249977111117893"/>
    <pageSetUpPr fitToPage="1"/>
  </sheetPr>
  <dimension ref="A1:L35"/>
  <sheetViews>
    <sheetView zoomScale="60" zoomScaleNormal="60" workbookViewId="0">
      <selection activeCell="N13" sqref="N13"/>
    </sheetView>
  </sheetViews>
  <sheetFormatPr defaultRowHeight="14.35" x14ac:dyDescent="0.5"/>
  <cols>
    <col min="2" max="2" width="13.1171875" bestFit="1" customWidth="1"/>
    <col min="6" max="6" width="8.87890625" customWidth="1"/>
    <col min="11" max="11" width="23.41015625" customWidth="1"/>
    <col min="12" max="12" width="36.234375" customWidth="1"/>
  </cols>
  <sheetData>
    <row r="1" spans="1:12" x14ac:dyDescent="0.5">
      <c r="A1" s="837" t="e" vm="2">
        <v>#VALUE!</v>
      </c>
      <c r="B1" s="837"/>
      <c r="C1" s="837"/>
      <c r="D1" s="837"/>
      <c r="E1" s="6"/>
      <c r="F1" s="6"/>
      <c r="G1" s="6"/>
      <c r="H1" s="6"/>
      <c r="I1" s="6"/>
      <c r="J1" s="6"/>
      <c r="K1" s="6"/>
      <c r="L1" s="6"/>
    </row>
    <row r="2" spans="1:12" x14ac:dyDescent="0.5">
      <c r="A2" s="837"/>
      <c r="B2" s="837"/>
      <c r="C2" s="837"/>
      <c r="D2" s="837"/>
      <c r="E2" s="6"/>
      <c r="F2" s="6"/>
      <c r="G2" s="6"/>
      <c r="H2" s="6"/>
      <c r="I2" s="6"/>
      <c r="J2" s="6"/>
      <c r="K2" s="6"/>
      <c r="L2" s="6"/>
    </row>
    <row r="3" spans="1:12" x14ac:dyDescent="0.5">
      <c r="A3" s="837"/>
      <c r="B3" s="837"/>
      <c r="C3" s="837"/>
      <c r="D3" s="837"/>
      <c r="E3" s="6"/>
      <c r="F3" s="6"/>
      <c r="G3" s="6"/>
      <c r="H3" s="6"/>
      <c r="I3" s="6"/>
      <c r="J3" s="6"/>
      <c r="K3" s="6"/>
      <c r="L3" s="6"/>
    </row>
    <row r="4" spans="1:12" x14ac:dyDescent="0.5">
      <c r="A4" s="837"/>
      <c r="B4" s="837"/>
      <c r="C4" s="837"/>
      <c r="D4" s="837"/>
      <c r="E4" s="6"/>
      <c r="F4" s="6"/>
      <c r="G4" s="6"/>
      <c r="H4" s="6"/>
      <c r="I4" s="6"/>
      <c r="J4" s="6"/>
      <c r="K4" s="6"/>
      <c r="L4" s="6"/>
    </row>
    <row r="5" spans="1:12" x14ac:dyDescent="0.5">
      <c r="A5" s="837"/>
      <c r="B5" s="837"/>
      <c r="C5" s="837"/>
      <c r="D5" s="837"/>
      <c r="E5" s="6"/>
      <c r="F5" s="6"/>
      <c r="G5" s="6"/>
      <c r="H5" s="6"/>
      <c r="I5" s="6"/>
      <c r="J5" s="6"/>
      <c r="K5" s="6"/>
      <c r="L5" s="6"/>
    </row>
    <row r="6" spans="1:12" x14ac:dyDescent="0.5">
      <c r="A6" s="837"/>
      <c r="B6" s="837"/>
      <c r="C6" s="837"/>
      <c r="D6" s="837"/>
      <c r="E6" s="6"/>
      <c r="F6" s="6"/>
      <c r="G6" s="6"/>
      <c r="H6" s="6"/>
      <c r="I6" s="6"/>
      <c r="J6" s="6"/>
      <c r="K6" s="6"/>
      <c r="L6" s="6"/>
    </row>
    <row r="7" spans="1:12" ht="14.45" customHeight="1" x14ac:dyDescent="0.5">
      <c r="A7" s="837"/>
      <c r="B7" s="837"/>
      <c r="C7" s="837"/>
      <c r="D7" s="837"/>
      <c r="E7" s="6"/>
      <c r="F7" s="6"/>
      <c r="G7" s="6"/>
      <c r="H7" s="6"/>
      <c r="I7" s="6"/>
      <c r="J7" s="6"/>
      <c r="K7" s="6"/>
      <c r="L7" s="6"/>
    </row>
    <row r="8" spans="1:12" ht="14.45" customHeight="1" x14ac:dyDescent="0.5">
      <c r="A8" s="837"/>
      <c r="B8" s="837"/>
      <c r="C8" s="837"/>
      <c r="D8" s="837"/>
      <c r="E8" s="6"/>
      <c r="F8" s="6"/>
      <c r="G8" s="6"/>
      <c r="H8" s="6"/>
      <c r="I8" s="6"/>
      <c r="J8" s="6"/>
      <c r="K8" s="706"/>
      <c r="L8" s="706"/>
    </row>
    <row r="9" spans="1:12" ht="14.45" customHeight="1" x14ac:dyDescent="0.5">
      <c r="A9" s="837"/>
      <c r="B9" s="837"/>
      <c r="C9" s="837"/>
      <c r="D9" s="837"/>
      <c r="E9" s="6"/>
      <c r="F9" s="6"/>
      <c r="G9" s="6"/>
      <c r="H9" s="6"/>
      <c r="I9" s="6"/>
      <c r="J9" s="6"/>
      <c r="K9" s="707"/>
      <c r="L9" s="706"/>
    </row>
    <row r="10" spans="1:12" ht="14.45" customHeight="1" x14ac:dyDescent="0.5">
      <c r="A10" s="837"/>
      <c r="B10" s="837"/>
      <c r="C10" s="837"/>
      <c r="D10" s="837"/>
      <c r="E10" s="6"/>
      <c r="F10" s="6"/>
      <c r="G10" s="6"/>
      <c r="H10" s="6"/>
      <c r="I10" s="6"/>
      <c r="J10" s="6"/>
      <c r="K10" s="707"/>
      <c r="L10" s="706"/>
    </row>
    <row r="11" spans="1:12" ht="25.85" customHeight="1" x14ac:dyDescent="0.5">
      <c r="A11" s="837"/>
      <c r="B11" s="837"/>
      <c r="C11" s="837"/>
      <c r="D11" s="837"/>
      <c r="E11" s="6"/>
      <c r="F11" s="6"/>
      <c r="G11" s="6"/>
      <c r="H11" s="6"/>
      <c r="I11" s="6"/>
      <c r="J11" s="6"/>
      <c r="K11" s="707"/>
      <c r="L11" s="6"/>
    </row>
    <row r="12" spans="1:12" ht="14.45" customHeight="1" x14ac:dyDescent="0.5">
      <c r="A12" s="6"/>
      <c r="B12" s="935"/>
      <c r="C12" s="935"/>
      <c r="D12" s="935"/>
      <c r="E12" s="935"/>
      <c r="F12" s="935"/>
      <c r="G12" s="935"/>
      <c r="H12" s="935"/>
      <c r="I12" s="935"/>
      <c r="J12" s="935"/>
      <c r="K12" s="935"/>
      <c r="L12" s="6"/>
    </row>
    <row r="13" spans="1:12" ht="14.45" customHeight="1" x14ac:dyDescent="0.5">
      <c r="A13" s="6"/>
      <c r="B13" s="935"/>
      <c r="C13" s="935"/>
      <c r="D13" s="935"/>
      <c r="E13" s="935"/>
      <c r="F13" s="935"/>
      <c r="G13" s="935"/>
      <c r="H13" s="935"/>
      <c r="I13" s="935"/>
      <c r="J13" s="935"/>
      <c r="K13" s="935"/>
      <c r="L13" s="6"/>
    </row>
    <row r="14" spans="1:12" ht="14.45" customHeight="1" x14ac:dyDescent="0.5">
      <c r="A14" s="6"/>
      <c r="B14" s="935"/>
      <c r="C14" s="935"/>
      <c r="D14" s="935"/>
      <c r="E14" s="935"/>
      <c r="F14" s="935"/>
      <c r="G14" s="935"/>
      <c r="H14" s="935"/>
      <c r="I14" s="935"/>
      <c r="J14" s="935"/>
      <c r="K14" s="935"/>
      <c r="L14" s="6"/>
    </row>
    <row r="15" spans="1:12" ht="14.45" customHeight="1" x14ac:dyDescent="0.5">
      <c r="A15" s="6"/>
      <c r="B15" s="935"/>
      <c r="C15" s="935"/>
      <c r="D15" s="935"/>
      <c r="E15" s="935"/>
      <c r="F15" s="935"/>
      <c r="G15" s="935"/>
      <c r="H15" s="935"/>
      <c r="I15" s="935"/>
      <c r="J15" s="935"/>
      <c r="K15" s="935"/>
      <c r="L15" s="6"/>
    </row>
    <row r="16" spans="1:12" ht="15.7" x14ac:dyDescent="0.55000000000000004">
      <c r="A16" s="6"/>
      <c r="B16" s="708" t="s">
        <v>491</v>
      </c>
      <c r="C16" s="6"/>
      <c r="D16" s="6"/>
      <c r="E16" s="6"/>
      <c r="F16" s="708" t="s">
        <v>492</v>
      </c>
      <c r="G16" s="6"/>
      <c r="H16" s="6"/>
      <c r="I16" s="6"/>
      <c r="J16" s="6"/>
      <c r="K16" s="6"/>
      <c r="L16" s="6"/>
    </row>
    <row r="17" spans="1:12" ht="24" customHeight="1" x14ac:dyDescent="0.7">
      <c r="A17" s="6"/>
      <c r="B17" s="937" t="str">
        <f>'Request Form'!E8</f>
        <v>Company A</v>
      </c>
      <c r="C17" s="937"/>
      <c r="D17" s="937"/>
      <c r="E17" s="6"/>
      <c r="F17" s="937" t="s">
        <v>493</v>
      </c>
      <c r="G17" s="937"/>
      <c r="H17" s="937"/>
      <c r="I17" s="937"/>
      <c r="J17" s="6"/>
      <c r="K17" s="6"/>
      <c r="L17" s="6"/>
    </row>
    <row r="18" spans="1:12" x14ac:dyDescent="0.5">
      <c r="A18" s="6"/>
      <c r="B18" s="6"/>
      <c r="C18" s="6"/>
      <c r="D18" s="6"/>
      <c r="E18" s="6"/>
      <c r="F18" s="6"/>
      <c r="G18" s="6"/>
      <c r="H18" s="6"/>
      <c r="I18" s="6"/>
      <c r="J18" s="6"/>
      <c r="K18" s="6"/>
      <c r="L18" s="6"/>
    </row>
    <row r="19" spans="1:12" ht="15.7" x14ac:dyDescent="0.55000000000000004">
      <c r="A19" s="6"/>
      <c r="B19" s="708" t="s">
        <v>494</v>
      </c>
      <c r="C19" s="6"/>
      <c r="D19" s="6"/>
      <c r="E19" s="6"/>
      <c r="F19" s="708" t="s">
        <v>48</v>
      </c>
      <c r="G19" s="6"/>
      <c r="H19" s="6"/>
      <c r="I19" s="6"/>
      <c r="J19" s="6"/>
      <c r="K19" s="6"/>
      <c r="L19" s="6"/>
    </row>
    <row r="20" spans="1:12" ht="24" customHeight="1" x14ac:dyDescent="0.7">
      <c r="A20" s="6"/>
      <c r="B20" s="937" t="str">
        <f>'Request Form'!E5</f>
        <v>John Doe</v>
      </c>
      <c r="C20" s="937"/>
      <c r="D20" s="937"/>
      <c r="E20" s="6"/>
      <c r="F20" s="936">
        <f>'Request Form'!E11</f>
        <v>45992</v>
      </c>
      <c r="G20" s="936"/>
      <c r="H20" s="936"/>
      <c r="I20" s="936"/>
      <c r="J20" s="6"/>
      <c r="K20" s="6"/>
      <c r="L20" s="6"/>
    </row>
    <row r="21" spans="1:12" x14ac:dyDescent="0.5">
      <c r="A21" s="6"/>
      <c r="B21" s="6"/>
      <c r="C21" s="6"/>
      <c r="D21" s="6"/>
      <c r="E21" s="6"/>
      <c r="F21" s="6"/>
      <c r="G21" s="6"/>
      <c r="H21" s="6"/>
      <c r="I21" s="6"/>
      <c r="J21" s="6"/>
      <c r="K21" s="6"/>
      <c r="L21" s="6"/>
    </row>
    <row r="22" spans="1:12" ht="14.45" customHeight="1" x14ac:dyDescent="0.55000000000000004">
      <c r="A22" s="6"/>
      <c r="B22" s="708" t="s">
        <v>495</v>
      </c>
      <c r="C22" s="6"/>
      <c r="D22" s="6"/>
      <c r="E22" s="6"/>
      <c r="F22" s="6"/>
      <c r="G22" s="6"/>
      <c r="H22" s="6"/>
      <c r="I22" s="6"/>
      <c r="J22" s="6"/>
      <c r="K22" s="6"/>
      <c r="L22" s="6"/>
    </row>
    <row r="23" spans="1:12" ht="24" customHeight="1" x14ac:dyDescent="0.7">
      <c r="A23" s="6"/>
      <c r="B23" s="709" t="str" cm="1">
        <f t="array" ref="B23">_xlfn._xlws.FILTER('Request Form'!B77:B88,'Request Form'!C77:C88=TRUE,"")</f>
        <v/>
      </c>
      <c r="C23" s="6"/>
      <c r="D23" s="6"/>
      <c r="E23" s="6"/>
      <c r="F23" s="6"/>
      <c r="G23" s="6"/>
      <c r="H23" s="6"/>
      <c r="I23" s="6"/>
      <c r="J23" s="6"/>
      <c r="K23" s="6"/>
      <c r="L23" s="6"/>
    </row>
    <row r="24" spans="1:12" ht="24" customHeight="1" x14ac:dyDescent="0.7">
      <c r="A24" s="6"/>
      <c r="B24" s="709"/>
      <c r="C24" s="6"/>
      <c r="D24" s="6"/>
      <c r="E24" s="6"/>
      <c r="F24" s="6"/>
      <c r="G24" s="6"/>
      <c r="H24" s="6"/>
      <c r="I24" s="6"/>
      <c r="J24" s="6"/>
      <c r="K24" s="6"/>
      <c r="L24" s="6"/>
    </row>
    <row r="25" spans="1:12" ht="24" customHeight="1" x14ac:dyDescent="0.7">
      <c r="A25" s="6"/>
      <c r="B25" s="709"/>
      <c r="C25" s="6"/>
      <c r="D25" s="6"/>
      <c r="E25" s="6"/>
      <c r="F25" s="6"/>
      <c r="G25" s="6"/>
      <c r="H25" s="6"/>
      <c r="I25" s="6"/>
      <c r="J25" s="6"/>
      <c r="K25" s="6"/>
      <c r="L25" s="837" t="e" vm="3">
        <v>#VALUE!</v>
      </c>
    </row>
    <row r="26" spans="1:12" ht="24" customHeight="1" x14ac:dyDescent="0.7">
      <c r="A26" s="6"/>
      <c r="B26" s="709"/>
      <c r="C26" s="6"/>
      <c r="D26" s="6"/>
      <c r="E26" s="6"/>
      <c r="F26" s="6"/>
      <c r="G26" s="6"/>
      <c r="H26" s="6"/>
      <c r="I26" s="6"/>
      <c r="J26" s="6"/>
      <c r="K26" s="6"/>
      <c r="L26" s="837"/>
    </row>
    <row r="27" spans="1:12" ht="24" customHeight="1" x14ac:dyDescent="0.7">
      <c r="A27" s="6"/>
      <c r="B27" s="709"/>
      <c r="C27" s="6"/>
      <c r="D27" s="6"/>
      <c r="E27" s="6"/>
      <c r="F27" s="6"/>
      <c r="G27" s="6"/>
      <c r="H27" s="6"/>
      <c r="I27" s="6"/>
      <c r="J27" s="6"/>
      <c r="K27" s="6"/>
      <c r="L27" s="837"/>
    </row>
    <row r="28" spans="1:12" ht="24" customHeight="1" x14ac:dyDescent="0.7">
      <c r="A28" s="6"/>
      <c r="B28" s="709"/>
      <c r="C28" s="6"/>
      <c r="D28" s="6"/>
      <c r="E28" s="6"/>
      <c r="F28" s="6"/>
      <c r="G28" s="6"/>
      <c r="H28" s="6"/>
      <c r="I28" s="6"/>
      <c r="J28" s="6"/>
      <c r="K28" s="6"/>
      <c r="L28" s="837"/>
    </row>
    <row r="29" spans="1:12" ht="24" customHeight="1" x14ac:dyDescent="0.7">
      <c r="A29" s="6"/>
      <c r="B29" s="709"/>
      <c r="C29" s="6"/>
      <c r="D29" s="6"/>
      <c r="E29" s="6"/>
      <c r="F29" s="6"/>
      <c r="G29" s="6"/>
      <c r="H29" s="6"/>
      <c r="I29" s="6"/>
      <c r="J29" s="6"/>
      <c r="K29" s="6"/>
      <c r="L29" s="837"/>
    </row>
    <row r="30" spans="1:12" ht="24" customHeight="1" x14ac:dyDescent="0.7">
      <c r="A30" s="6"/>
      <c r="B30" s="709"/>
      <c r="C30" s="6"/>
      <c r="D30" s="6"/>
      <c r="E30" s="6"/>
      <c r="F30" s="6"/>
      <c r="G30" s="6"/>
      <c r="H30" s="6"/>
      <c r="I30" s="6"/>
      <c r="J30" s="6"/>
      <c r="K30" s="6"/>
      <c r="L30" s="837"/>
    </row>
    <row r="31" spans="1:12" ht="24" customHeight="1" x14ac:dyDescent="0.7">
      <c r="A31" s="6"/>
      <c r="B31" s="709"/>
      <c r="C31" s="6"/>
      <c r="D31" s="6"/>
      <c r="E31" s="6"/>
      <c r="F31" s="6"/>
      <c r="G31" s="6"/>
      <c r="H31" s="6"/>
      <c r="I31" s="6"/>
      <c r="J31" s="6"/>
      <c r="K31" s="6"/>
      <c r="L31" s="837"/>
    </row>
    <row r="32" spans="1:12" ht="24" customHeight="1" x14ac:dyDescent="0.7">
      <c r="A32" s="6"/>
      <c r="B32" s="709"/>
      <c r="C32" s="6"/>
      <c r="D32" s="6"/>
      <c r="E32" s="6"/>
      <c r="F32" s="6"/>
      <c r="G32" s="6"/>
      <c r="H32" s="6"/>
      <c r="I32" s="6"/>
      <c r="J32" s="6"/>
      <c r="K32" s="6"/>
      <c r="L32" s="837"/>
    </row>
    <row r="33" spans="1:12" ht="24" customHeight="1" x14ac:dyDescent="0.7">
      <c r="A33" s="6"/>
      <c r="B33" s="709"/>
      <c r="C33" s="6"/>
      <c r="D33" s="6"/>
      <c r="E33" s="6"/>
      <c r="F33" s="6"/>
      <c r="G33" s="6"/>
      <c r="H33" s="6"/>
      <c r="I33" s="6"/>
      <c r="J33" s="6"/>
      <c r="K33" s="6"/>
      <c r="L33" s="837"/>
    </row>
    <row r="34" spans="1:12" ht="24" customHeight="1" x14ac:dyDescent="0.7">
      <c r="A34" s="6"/>
      <c r="B34" s="709"/>
      <c r="C34" s="6"/>
      <c r="D34" s="6"/>
      <c r="E34" s="6"/>
      <c r="F34" s="6"/>
      <c r="G34" s="6"/>
      <c r="H34" s="6"/>
      <c r="I34" s="6"/>
      <c r="J34" s="6"/>
      <c r="K34" s="6"/>
      <c r="L34" s="837"/>
    </row>
    <row r="35" spans="1:12" ht="7.85" customHeight="1" x14ac:dyDescent="0.5">
      <c r="A35" s="6"/>
      <c r="B35" s="6"/>
      <c r="C35" s="6"/>
      <c r="D35" s="6"/>
      <c r="E35" s="6"/>
      <c r="F35" s="6"/>
      <c r="G35" s="6"/>
      <c r="H35" s="6"/>
      <c r="I35" s="6"/>
      <c r="J35" s="6"/>
      <c r="K35" s="6"/>
      <c r="L35" s="837"/>
    </row>
  </sheetData>
  <mergeCells count="7">
    <mergeCell ref="B12:K15"/>
    <mergeCell ref="A1:D11"/>
    <mergeCell ref="L25:L35"/>
    <mergeCell ref="F20:I20"/>
    <mergeCell ref="F17:I17"/>
    <mergeCell ref="B17:D17"/>
    <mergeCell ref="B20:D20"/>
  </mergeCells>
  <printOptions horizontalCentered="1" verticalCentered="1"/>
  <pageMargins left="0" right="0" top="0" bottom="0" header="0" footer="0"/>
  <pageSetup scale="88" fitToHeight="0" orientation="landscape"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67E95-F2E2-4124-9A9D-45126AA003FE}">
  <sheetPr>
    <tabColor theme="5" tint="-0.249977111117893"/>
    <pageSetUpPr fitToPage="1"/>
  </sheetPr>
  <dimension ref="A1:J36"/>
  <sheetViews>
    <sheetView topLeftCell="B1" zoomScale="50" zoomScaleNormal="50" workbookViewId="0">
      <selection activeCell="N13" sqref="N13"/>
    </sheetView>
  </sheetViews>
  <sheetFormatPr defaultRowHeight="14.35" x14ac:dyDescent="0.5"/>
  <cols>
    <col min="1" max="1" width="5.76171875" hidden="1" customWidth="1"/>
    <col min="2" max="2" width="4.46875" customWidth="1"/>
    <col min="3" max="3" width="36.41015625" style="736" customWidth="1"/>
    <col min="4" max="9" width="27.1171875" style="32" customWidth="1"/>
    <col min="10" max="10" width="4.46875" customWidth="1"/>
  </cols>
  <sheetData>
    <row r="1" spans="1:10" ht="36" customHeight="1" thickBot="1" x14ac:dyDescent="0.55000000000000004">
      <c r="A1" s="114"/>
      <c r="B1" s="690"/>
      <c r="C1" s="939" t="str">
        <f>"Complete Cost Comparison for "&amp;'Request Form'!E8</f>
        <v>Complete Cost Comparison for Company A</v>
      </c>
      <c r="D1" s="939"/>
      <c r="E1" s="939"/>
      <c r="F1" s="939"/>
      <c r="G1" s="939"/>
      <c r="H1" s="939"/>
      <c r="I1" s="939"/>
      <c r="J1" s="621"/>
    </row>
    <row r="2" spans="1:10" ht="22.1" customHeight="1" thickBot="1" x14ac:dyDescent="0.55000000000000004">
      <c r="A2" s="117" t="s">
        <v>171</v>
      </c>
      <c r="B2" s="703"/>
      <c r="C2" s="952" t="e" vm="1">
        <v>#VALUE!</v>
      </c>
      <c r="D2" s="710" t="s">
        <v>171</v>
      </c>
      <c r="E2" s="946" t="str">
        <f>'Analysis Tool'!B2</f>
        <v>Company A</v>
      </c>
      <c r="F2" s="946"/>
      <c r="G2" s="946"/>
      <c r="H2" s="946"/>
      <c r="I2" s="947"/>
      <c r="J2" s="621"/>
    </row>
    <row r="3" spans="1:10" ht="22.1" customHeight="1" thickBot="1" x14ac:dyDescent="0.55000000000000004">
      <c r="A3" s="118" t="s">
        <v>172</v>
      </c>
      <c r="B3" s="703"/>
      <c r="C3" s="953"/>
      <c r="D3" s="738" t="s">
        <v>172</v>
      </c>
      <c r="E3" s="948" t="str">
        <f>'Analysis Tool'!B6</f>
        <v>John Doe</v>
      </c>
      <c r="F3" s="948"/>
      <c r="G3" s="948"/>
      <c r="H3" s="948"/>
      <c r="I3" s="949"/>
      <c r="J3" s="622"/>
    </row>
    <row r="4" spans="1:10" ht="22.1" customHeight="1" thickBot="1" x14ac:dyDescent="0.55000000000000004">
      <c r="A4" s="119" t="s">
        <v>173</v>
      </c>
      <c r="B4" s="704"/>
      <c r="C4" s="953"/>
      <c r="D4" s="739" t="s">
        <v>173</v>
      </c>
      <c r="E4" s="950">
        <f>'Analysis Tool'!B3</f>
        <v>45992</v>
      </c>
      <c r="F4" s="950"/>
      <c r="G4" s="950"/>
      <c r="H4" s="950"/>
      <c r="I4" s="951"/>
      <c r="J4" s="623"/>
    </row>
    <row r="5" spans="1:10" ht="14.45" customHeight="1" thickBot="1" x14ac:dyDescent="0.55000000000000004">
      <c r="A5" s="116"/>
      <c r="B5" s="705"/>
      <c r="C5" s="953"/>
      <c r="D5" s="940" t="s">
        <v>95</v>
      </c>
      <c r="E5" s="941"/>
      <c r="F5" s="941"/>
      <c r="G5" s="941"/>
      <c r="H5" s="941"/>
      <c r="I5" s="942"/>
      <c r="J5" s="619"/>
    </row>
    <row r="6" spans="1:10" ht="14.45" customHeight="1" thickBot="1" x14ac:dyDescent="0.55000000000000004">
      <c r="A6" s="45"/>
      <c r="B6" s="691"/>
      <c r="C6" s="953"/>
      <c r="D6" s="943"/>
      <c r="E6" s="944"/>
      <c r="F6" s="944"/>
      <c r="G6" s="944"/>
      <c r="H6" s="944"/>
      <c r="I6" s="945"/>
      <c r="J6" s="619"/>
    </row>
    <row r="7" spans="1:10" ht="72.349999999999994" customHeight="1" thickBot="1" x14ac:dyDescent="0.55000000000000004">
      <c r="A7" s="45"/>
      <c r="B7" s="691"/>
      <c r="C7" s="953"/>
      <c r="D7" s="747"/>
      <c r="E7" s="747"/>
      <c r="F7" s="747"/>
      <c r="G7" s="747"/>
      <c r="H7" s="747"/>
      <c r="I7" s="747"/>
      <c r="J7" s="746"/>
    </row>
    <row r="8" spans="1:10" ht="29.7" customHeight="1" thickBot="1" x14ac:dyDescent="0.55000000000000004">
      <c r="A8" s="45"/>
      <c r="B8" s="691"/>
      <c r="C8" s="749"/>
      <c r="D8" s="938" t="s">
        <v>337</v>
      </c>
      <c r="E8" s="938"/>
      <c r="F8" s="938"/>
      <c r="G8" s="938"/>
      <c r="H8" s="938"/>
      <c r="I8" s="938"/>
      <c r="J8" s="746"/>
    </row>
    <row r="9" spans="1:10" ht="24" customHeight="1" thickBot="1" x14ac:dyDescent="0.55000000000000004">
      <c r="A9" s="45"/>
      <c r="B9" s="691"/>
      <c r="C9" s="748" t="s">
        <v>215</v>
      </c>
      <c r="D9" s="618" t="str" cm="1">
        <f t="array" ref="D9:I9">_xlfn._xlws.FILTER('Data Generator'!B3:G3,'Data Generator'!B4:G4,"")</f>
        <v>Current</v>
      </c>
      <c r="E9" s="618" t="str">
        <v>Principal</v>
      </c>
      <c r="F9" s="618" t="str">
        <v>Guardian</v>
      </c>
      <c r="G9" s="618" t="str">
        <v>Companion</v>
      </c>
      <c r="H9" s="618" t="str">
        <v>OneAmerica</v>
      </c>
      <c r="I9" s="618" t="str">
        <v>Pacific Life</v>
      </c>
      <c r="J9" s="619"/>
    </row>
    <row r="10" spans="1:10" ht="22.1" customHeight="1" thickBot="1" x14ac:dyDescent="0.55000000000000004">
      <c r="A10" s="45"/>
      <c r="B10" s="619"/>
      <c r="C10" s="726" t="str" cm="1">
        <f t="array" ref="C10:C11">_xlfn._xlws.FILTER('Data Generator'!N20:N33,'Data Generator'!O20:O33=TRUE,"")</f>
        <v>______________________________________________________________</v>
      </c>
      <c r="D10" s="313" t="str" cm="1">
        <f t="array" ref="D10:I11">_xlfn._xlws.FILTER('Data Generator'!P20:U33,'Data Generator'!O20:O33=TRUE,"")</f>
        <v>______________________________</v>
      </c>
      <c r="E10" s="313" t="str">
        <v>______________________________</v>
      </c>
      <c r="F10" s="313" t="str">
        <v>______________________________</v>
      </c>
      <c r="G10" s="313" t="str">
        <v>______________________________</v>
      </c>
      <c r="H10" s="313" t="str">
        <v>______________________________</v>
      </c>
      <c r="I10" s="313" t="str">
        <v>______________________________</v>
      </c>
      <c r="J10" s="620" t="s">
        <v>407</v>
      </c>
    </row>
    <row r="11" spans="1:10" ht="22.1" customHeight="1" thickBot="1" x14ac:dyDescent="0.55000000000000004">
      <c r="A11" s="45"/>
      <c r="B11" s="619"/>
      <c r="C11" s="727" t="str">
        <v xml:space="preserve">   Annual Expenses</v>
      </c>
      <c r="D11" s="310">
        <v>0</v>
      </c>
      <c r="E11" s="310">
        <v>0</v>
      </c>
      <c r="F11" s="310">
        <v>0</v>
      </c>
      <c r="G11" s="310">
        <v>0</v>
      </c>
      <c r="H11" s="310">
        <v>0</v>
      </c>
      <c r="I11" s="312">
        <v>0</v>
      </c>
      <c r="J11" s="620" t="s">
        <v>407</v>
      </c>
    </row>
    <row r="12" spans="1:10" ht="22.1" customHeight="1" thickBot="1" x14ac:dyDescent="0.55000000000000004">
      <c r="A12" s="45"/>
      <c r="B12" s="619"/>
      <c r="C12" s="451"/>
      <c r="D12" s="311"/>
      <c r="E12" s="311"/>
      <c r="F12" s="311"/>
      <c r="G12" s="311"/>
      <c r="H12" s="311"/>
      <c r="I12" s="311"/>
      <c r="J12" s="620" t="s">
        <v>407</v>
      </c>
    </row>
    <row r="13" spans="1:10" ht="22.1" customHeight="1" thickBot="1" x14ac:dyDescent="0.55000000000000004">
      <c r="A13" s="45"/>
      <c r="B13" s="619"/>
      <c r="C13" s="728"/>
      <c r="D13" s="310"/>
      <c r="E13" s="310"/>
      <c r="F13" s="310"/>
      <c r="G13" s="310"/>
      <c r="H13" s="310"/>
      <c r="I13" s="310"/>
      <c r="J13" s="620" t="s">
        <v>407</v>
      </c>
    </row>
    <row r="14" spans="1:10" ht="22.1" customHeight="1" thickBot="1" x14ac:dyDescent="0.55000000000000004">
      <c r="A14" s="45"/>
      <c r="B14" s="619"/>
      <c r="C14" s="729"/>
      <c r="D14" s="311"/>
      <c r="E14" s="311"/>
      <c r="F14" s="311"/>
      <c r="G14" s="311"/>
      <c r="H14" s="311"/>
      <c r="I14" s="311"/>
      <c r="J14" s="620" t="s">
        <v>407</v>
      </c>
    </row>
    <row r="15" spans="1:10" ht="22.1" customHeight="1" thickBot="1" x14ac:dyDescent="0.55000000000000004">
      <c r="A15" s="45"/>
      <c r="B15" s="619"/>
      <c r="C15" s="730"/>
      <c r="D15" s="310"/>
      <c r="E15" s="310"/>
      <c r="F15" s="310"/>
      <c r="G15" s="310"/>
      <c r="H15" s="310"/>
      <c r="I15" s="310"/>
      <c r="J15" s="620" t="s">
        <v>407</v>
      </c>
    </row>
    <row r="16" spans="1:10" ht="22.1" customHeight="1" thickBot="1" x14ac:dyDescent="0.75">
      <c r="A16" s="45"/>
      <c r="B16" s="619"/>
      <c r="C16" s="731"/>
      <c r="D16" s="311"/>
      <c r="E16" s="311"/>
      <c r="F16" s="311"/>
      <c r="G16" s="311"/>
      <c r="H16" s="311"/>
      <c r="I16" s="311"/>
      <c r="J16" s="743" t="s">
        <v>407</v>
      </c>
    </row>
    <row r="17" spans="1:10" ht="22.1" customHeight="1" thickBot="1" x14ac:dyDescent="0.75">
      <c r="A17" s="45"/>
      <c r="B17" s="619"/>
      <c r="C17" s="730"/>
      <c r="D17" s="310"/>
      <c r="E17" s="310"/>
      <c r="F17" s="310"/>
      <c r="G17" s="310"/>
      <c r="H17" s="310"/>
      <c r="I17" s="310"/>
      <c r="J17" s="743" t="s">
        <v>407</v>
      </c>
    </row>
    <row r="18" spans="1:10" ht="22.1" customHeight="1" thickBot="1" x14ac:dyDescent="0.55000000000000004">
      <c r="A18" s="45"/>
      <c r="B18" s="619"/>
      <c r="C18" s="451"/>
      <c r="D18" s="311"/>
      <c r="E18" s="311"/>
      <c r="F18" s="311"/>
      <c r="G18" s="311"/>
      <c r="H18" s="311"/>
      <c r="I18" s="311"/>
      <c r="J18" s="620" t="s">
        <v>407</v>
      </c>
    </row>
    <row r="19" spans="1:10" ht="22.1" customHeight="1" thickBot="1" x14ac:dyDescent="0.55000000000000004">
      <c r="A19" s="45"/>
      <c r="B19" s="744" t="s">
        <v>407</v>
      </c>
      <c r="C19" s="728"/>
      <c r="D19" s="308"/>
      <c r="E19" s="308"/>
      <c r="F19" s="308"/>
      <c r="G19" s="308"/>
      <c r="H19" s="308"/>
      <c r="I19" s="308"/>
      <c r="J19" s="620" t="s">
        <v>407</v>
      </c>
    </row>
    <row r="20" spans="1:10" ht="22.1" customHeight="1" thickBot="1" x14ac:dyDescent="0.55000000000000004">
      <c r="A20" s="45"/>
      <c r="B20" s="619"/>
      <c r="C20" s="731"/>
      <c r="D20" s="452"/>
      <c r="E20" s="452"/>
      <c r="F20" s="452"/>
      <c r="G20" s="452"/>
      <c r="H20" s="740"/>
      <c r="I20" s="740"/>
      <c r="J20" s="620" t="s">
        <v>407</v>
      </c>
    </row>
    <row r="21" spans="1:10" ht="22.1" customHeight="1" thickBot="1" x14ac:dyDescent="0.55000000000000004">
      <c r="A21" s="45"/>
      <c r="B21" s="619"/>
      <c r="C21" s="732"/>
      <c r="D21" s="453"/>
      <c r="E21" s="453"/>
      <c r="F21" s="453"/>
      <c r="G21" s="453"/>
      <c r="H21" s="741"/>
      <c r="I21" s="741"/>
      <c r="J21" s="620" t="s">
        <v>407</v>
      </c>
    </row>
    <row r="22" spans="1:10" ht="30" customHeight="1" thickBot="1" x14ac:dyDescent="0.55000000000000004">
      <c r="A22" s="45"/>
      <c r="B22" s="619"/>
      <c r="C22" s="733"/>
      <c r="D22" s="938" t="s">
        <v>338</v>
      </c>
      <c r="E22" s="938"/>
      <c r="F22" s="938"/>
      <c r="G22" s="938"/>
      <c r="H22" s="938"/>
      <c r="I22" s="938"/>
      <c r="J22" s="619"/>
    </row>
    <row r="23" spans="1:10" ht="24" customHeight="1" thickBot="1" x14ac:dyDescent="0.55000000000000004">
      <c r="A23" s="45"/>
      <c r="B23" s="619"/>
      <c r="C23" s="309" t="s">
        <v>215</v>
      </c>
      <c r="D23" s="307" t="str" cm="1">
        <f t="array" ref="D23:I23">_xlfn._xlws.FILTER('Data Generator'!B3:G3,'Data Generator'!B4:G4=TRUE,"")</f>
        <v>Current</v>
      </c>
      <c r="E23" s="307" t="str">
        <v>Principal</v>
      </c>
      <c r="F23" s="307" t="str">
        <v>Guardian</v>
      </c>
      <c r="G23" s="307" t="str">
        <v>Companion</v>
      </c>
      <c r="H23" s="307" t="str">
        <v>OneAmerica</v>
      </c>
      <c r="I23" s="307" t="str">
        <v>Pacific Life</v>
      </c>
      <c r="J23" s="619"/>
    </row>
    <row r="24" spans="1:10" ht="22.1" customHeight="1" thickBot="1" x14ac:dyDescent="0.55000000000000004">
      <c r="A24" s="45"/>
      <c r="B24" s="619"/>
      <c r="C24" s="734" t="str" cm="1">
        <f t="array" ref="C24:C25">_xlfn._xlws.FILTER('Data Generator'!N4:N17,'Data Generator'!O4:O17=TRUE,"")</f>
        <v>______________________________________________________________</v>
      </c>
      <c r="D24" s="313" t="str" cm="1">
        <f t="array" ref="D24:I25">_xlfn._xlws.FILTER('Data Generator'!P4:U17,'Data Generator'!O4:O17=TRUE,"")</f>
        <v>______________________________</v>
      </c>
      <c r="E24" s="313" t="str">
        <v>______________________________</v>
      </c>
      <c r="F24" s="313" t="str">
        <v>______________________________</v>
      </c>
      <c r="G24" s="313" t="str">
        <v>______________________________</v>
      </c>
      <c r="H24" s="313" t="str">
        <v>______________________________</v>
      </c>
      <c r="I24" s="313" t="str">
        <v>______________________________</v>
      </c>
      <c r="J24" s="620" t="s">
        <v>407</v>
      </c>
    </row>
    <row r="25" spans="1:10" ht="22.1" customHeight="1" thickBot="1" x14ac:dyDescent="0.55000000000000004">
      <c r="A25" s="45"/>
      <c r="B25" s="619"/>
      <c r="C25" s="730" t="str">
        <v xml:space="preserve">   Monthly Expenses</v>
      </c>
      <c r="D25" s="310">
        <v>0</v>
      </c>
      <c r="E25" s="310">
        <v>0</v>
      </c>
      <c r="F25" s="310">
        <v>0</v>
      </c>
      <c r="G25" s="310">
        <v>0</v>
      </c>
      <c r="H25" s="310">
        <v>0</v>
      </c>
      <c r="I25" s="310">
        <v>0</v>
      </c>
      <c r="J25" s="620" t="s">
        <v>407</v>
      </c>
    </row>
    <row r="26" spans="1:10" ht="22.1" customHeight="1" thickBot="1" x14ac:dyDescent="0.55000000000000004">
      <c r="A26" s="45"/>
      <c r="B26" s="619"/>
      <c r="C26" s="731"/>
      <c r="D26" s="311"/>
      <c r="E26" s="311"/>
      <c r="F26" s="311"/>
      <c r="G26" s="311"/>
      <c r="H26" s="311"/>
      <c r="I26" s="311"/>
      <c r="J26" s="620" t="s">
        <v>407</v>
      </c>
    </row>
    <row r="27" spans="1:10" ht="22.1" customHeight="1" thickBot="1" x14ac:dyDescent="0.55000000000000004">
      <c r="A27" s="45"/>
      <c r="B27" s="619"/>
      <c r="C27" s="730"/>
      <c r="D27" s="310"/>
      <c r="E27" s="310"/>
      <c r="F27" s="310"/>
      <c r="G27" s="310"/>
      <c r="H27" s="310"/>
      <c r="I27" s="310"/>
      <c r="J27" s="620" t="s">
        <v>407</v>
      </c>
    </row>
    <row r="28" spans="1:10" ht="22.1" customHeight="1" thickBot="1" x14ac:dyDescent="0.55000000000000004">
      <c r="A28" s="45"/>
      <c r="B28" s="619"/>
      <c r="C28" s="731"/>
      <c r="D28" s="454"/>
      <c r="E28" s="454"/>
      <c r="F28" s="454"/>
      <c r="G28" s="454"/>
      <c r="H28" s="454"/>
      <c r="I28" s="454"/>
      <c r="J28" s="620" t="s">
        <v>407</v>
      </c>
    </row>
    <row r="29" spans="1:10" ht="22.1" customHeight="1" thickBot="1" x14ac:dyDescent="0.55000000000000004">
      <c r="A29" s="45"/>
      <c r="B29" s="619"/>
      <c r="C29" s="730"/>
      <c r="D29" s="310"/>
      <c r="E29" s="310"/>
      <c r="F29" s="310"/>
      <c r="G29" s="310"/>
      <c r="H29" s="310"/>
      <c r="I29" s="310"/>
      <c r="J29" s="620" t="s">
        <v>407</v>
      </c>
    </row>
    <row r="30" spans="1:10" ht="22.1" customHeight="1" thickBot="1" x14ac:dyDescent="0.55000000000000004">
      <c r="A30" s="45"/>
      <c r="B30" s="619"/>
      <c r="C30" s="731"/>
      <c r="D30" s="454"/>
      <c r="E30" s="454"/>
      <c r="F30" s="454"/>
      <c r="G30" s="454"/>
      <c r="H30" s="454"/>
      <c r="I30" s="454"/>
      <c r="J30" s="620" t="s">
        <v>407</v>
      </c>
    </row>
    <row r="31" spans="1:10" ht="22.1" customHeight="1" thickBot="1" x14ac:dyDescent="0.55000000000000004">
      <c r="A31" s="45"/>
      <c r="B31" s="619"/>
      <c r="C31" s="728"/>
      <c r="D31" s="310"/>
      <c r="E31" s="310"/>
      <c r="F31" s="310"/>
      <c r="G31" s="310"/>
      <c r="H31" s="310"/>
      <c r="I31" s="310"/>
      <c r="J31" s="620" t="s">
        <v>407</v>
      </c>
    </row>
    <row r="32" spans="1:10" ht="22.1" customHeight="1" thickBot="1" x14ac:dyDescent="0.55000000000000004">
      <c r="A32" s="45"/>
      <c r="B32" s="619"/>
      <c r="C32" s="731"/>
      <c r="D32" s="454"/>
      <c r="E32" s="454"/>
      <c r="F32" s="454"/>
      <c r="G32" s="454"/>
      <c r="H32" s="454"/>
      <c r="I32" s="454"/>
      <c r="J32" s="620" t="s">
        <v>407</v>
      </c>
    </row>
    <row r="33" spans="1:10" ht="22.1" customHeight="1" thickBot="1" x14ac:dyDescent="0.55000000000000004">
      <c r="A33" s="45"/>
      <c r="B33" s="619"/>
      <c r="C33" s="455"/>
      <c r="D33" s="456"/>
      <c r="E33" s="456"/>
      <c r="F33" s="456"/>
      <c r="G33" s="456"/>
      <c r="H33" s="456"/>
      <c r="I33" s="456"/>
      <c r="J33" s="620" t="s">
        <v>407</v>
      </c>
    </row>
    <row r="34" spans="1:10" ht="22.1" customHeight="1" thickBot="1" x14ac:dyDescent="0.55000000000000004">
      <c r="A34" s="45"/>
      <c r="B34" s="619"/>
      <c r="C34" s="731"/>
      <c r="D34" s="311"/>
      <c r="E34" s="311"/>
      <c r="F34" s="311"/>
      <c r="G34" s="311"/>
      <c r="H34" s="742"/>
      <c r="I34" s="742"/>
      <c r="J34" s="620" t="s">
        <v>407</v>
      </c>
    </row>
    <row r="35" spans="1:10" ht="22.1" customHeight="1" thickBot="1" x14ac:dyDescent="0.55000000000000004">
      <c r="A35" s="45"/>
      <c r="B35" s="619"/>
      <c r="C35" s="732"/>
      <c r="D35" s="453"/>
      <c r="E35" s="453"/>
      <c r="F35" s="453"/>
      <c r="G35" s="453"/>
      <c r="H35" s="741"/>
      <c r="I35" s="741"/>
      <c r="J35" s="620" t="s">
        <v>407</v>
      </c>
    </row>
    <row r="36" spans="1:10" ht="14.7" thickBot="1" x14ac:dyDescent="0.55000000000000004">
      <c r="A36" s="46"/>
      <c r="B36" s="619"/>
      <c r="C36" s="735"/>
      <c r="D36" s="737"/>
      <c r="E36" s="737"/>
      <c r="F36" s="737"/>
      <c r="G36" s="737"/>
      <c r="H36" s="737"/>
      <c r="I36" s="737"/>
      <c r="J36" s="619"/>
    </row>
  </sheetData>
  <mergeCells count="8">
    <mergeCell ref="D8:I8"/>
    <mergeCell ref="C1:I1"/>
    <mergeCell ref="D22:I22"/>
    <mergeCell ref="D5:I6"/>
    <mergeCell ref="E2:I2"/>
    <mergeCell ref="E3:I3"/>
    <mergeCell ref="E4:I4"/>
    <mergeCell ref="C2:C7"/>
  </mergeCells>
  <printOptions horizontalCentered="1" verticalCentered="1"/>
  <pageMargins left="0" right="0" top="0" bottom="0" header="0" footer="0"/>
  <pageSetup scale="7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3FE19-DD17-4B98-A48B-8D5E2B293DCD}">
  <sheetPr>
    <tabColor theme="5" tint="-0.249977111117893"/>
    <pageSetUpPr fitToPage="1"/>
  </sheetPr>
  <dimension ref="A1:J30"/>
  <sheetViews>
    <sheetView zoomScale="50" zoomScaleNormal="50" workbookViewId="0">
      <selection activeCell="N13" sqref="N13"/>
    </sheetView>
  </sheetViews>
  <sheetFormatPr defaultRowHeight="14.35" x14ac:dyDescent="0.5"/>
  <cols>
    <col min="1" max="1" width="4.41015625" customWidth="1"/>
    <col min="2" max="2" width="27.76171875" customWidth="1"/>
    <col min="3" max="3" width="7.76171875" customWidth="1"/>
    <col min="4" max="9" width="27.1171875" customWidth="1"/>
    <col min="10" max="10" width="4.41015625" customWidth="1"/>
  </cols>
  <sheetData>
    <row r="1" spans="1:10" ht="36" customHeight="1" thickBot="1" x14ac:dyDescent="0.55000000000000004">
      <c r="A1" s="693"/>
      <c r="B1" s="964" t="s">
        <v>507</v>
      </c>
      <c r="C1" s="964"/>
      <c r="D1" s="964"/>
      <c r="E1" s="964"/>
      <c r="F1" s="964"/>
      <c r="G1" s="964"/>
      <c r="H1" s="964"/>
      <c r="I1" s="964"/>
      <c r="J1" s="694"/>
    </row>
    <row r="2" spans="1:10" x14ac:dyDescent="0.5">
      <c r="A2" s="691"/>
      <c r="B2" s="973" t="e" vm="1">
        <v>#VALUE!</v>
      </c>
      <c r="C2" s="974"/>
      <c r="D2" s="617" t="s">
        <v>171</v>
      </c>
      <c r="E2" s="980" t="str">
        <f>'Analysis Tool'!B2</f>
        <v>Company A</v>
      </c>
      <c r="F2" s="980"/>
      <c r="G2" s="980"/>
      <c r="H2" s="980"/>
      <c r="I2" s="981"/>
      <c r="J2" s="695"/>
    </row>
    <row r="3" spans="1:10" x14ac:dyDescent="0.5">
      <c r="A3" s="691"/>
      <c r="B3" s="975"/>
      <c r="C3" s="976"/>
      <c r="D3" s="306" t="s">
        <v>172</v>
      </c>
      <c r="E3" s="948" t="str">
        <f>'Analysis Tool'!B6</f>
        <v>John Doe</v>
      </c>
      <c r="F3" s="948"/>
      <c r="G3" s="948"/>
      <c r="H3" s="948"/>
      <c r="I3" s="982"/>
      <c r="J3" s="695"/>
    </row>
    <row r="4" spans="1:10" ht="14.7" thickBot="1" x14ac:dyDescent="0.55000000000000004">
      <c r="A4" s="691"/>
      <c r="B4" s="975"/>
      <c r="C4" s="976"/>
      <c r="D4" s="616" t="s">
        <v>173</v>
      </c>
      <c r="E4" s="983">
        <f>'Analysis Tool'!B3</f>
        <v>45992</v>
      </c>
      <c r="F4" s="983"/>
      <c r="G4" s="983"/>
      <c r="H4" s="983"/>
      <c r="I4" s="984"/>
      <c r="J4" s="695"/>
    </row>
    <row r="5" spans="1:10" ht="24" customHeight="1" x14ac:dyDescent="0.5">
      <c r="A5" s="691"/>
      <c r="B5" s="975"/>
      <c r="C5" s="977"/>
      <c r="D5" s="971" t="s">
        <v>95</v>
      </c>
      <c r="E5" s="971"/>
      <c r="F5" s="971"/>
      <c r="G5" s="971"/>
      <c r="H5" s="971"/>
      <c r="I5" s="971"/>
      <c r="J5" s="972"/>
    </row>
    <row r="6" spans="1:10" s="43" customFormat="1" ht="72.349999999999994" customHeight="1" x14ac:dyDescent="0.5">
      <c r="A6" s="696"/>
      <c r="B6" s="975"/>
      <c r="C6" s="976"/>
      <c r="D6" s="745"/>
      <c r="E6" s="745"/>
      <c r="F6" s="745"/>
      <c r="G6" s="745"/>
      <c r="H6" s="745"/>
      <c r="I6" s="745"/>
      <c r="J6" s="697"/>
    </row>
    <row r="7" spans="1:10" ht="16" thickBot="1" x14ac:dyDescent="0.6">
      <c r="A7" s="691"/>
      <c r="B7" s="978"/>
      <c r="C7" s="979"/>
      <c r="D7" s="969" t="s">
        <v>78</v>
      </c>
      <c r="E7" s="969"/>
      <c r="F7" s="969"/>
      <c r="G7" s="969"/>
      <c r="H7" s="969"/>
      <c r="I7" s="969"/>
      <c r="J7" s="970"/>
    </row>
    <row r="8" spans="1:10" ht="15" customHeight="1" thickBot="1" x14ac:dyDescent="0.55000000000000004">
      <c r="A8" s="691"/>
      <c r="B8" s="606" t="s">
        <v>177</v>
      </c>
      <c r="C8" s="607" t="s">
        <v>184</v>
      </c>
      <c r="D8" s="457" t="str" cm="1">
        <f t="array" ref="D8:I8">_xlfn._xlws.FILTER('Data Generator'!B3:G3,'Data Generator'!B4:G4,"")</f>
        <v>Current</v>
      </c>
      <c r="E8" s="457" t="str">
        <v>Principal</v>
      </c>
      <c r="F8" s="457" t="str">
        <v>Guardian</v>
      </c>
      <c r="G8" s="457" t="str">
        <v>Companion</v>
      </c>
      <c r="H8" s="457" t="str">
        <v>OneAmerica</v>
      </c>
      <c r="I8" s="624" t="str">
        <v>Pacific Life</v>
      </c>
      <c r="J8" s="619"/>
    </row>
    <row r="9" spans="1:10" ht="15" customHeight="1" thickBot="1" x14ac:dyDescent="0.55000000000000004">
      <c r="A9" s="691"/>
      <c r="B9" s="494" t="s">
        <v>174</v>
      </c>
      <c r="C9" s="495">
        <f>'Data Generator'!X42</f>
        <v>0</v>
      </c>
      <c r="D9" s="458" cm="1">
        <f t="array" ref="D9:I9">_xlfn._xlws.FILTER('Data Generator'!B9:G9,'Data Generator'!$B$4:$G$4,"")</f>
        <v>39.770000000000003</v>
      </c>
      <c r="E9" s="458">
        <v>36.700000000000003</v>
      </c>
      <c r="F9" s="458">
        <v>27.18</v>
      </c>
      <c r="G9" s="458">
        <v>31.34</v>
      </c>
      <c r="H9" s="458" t="e">
        <v>#REF!</v>
      </c>
      <c r="I9" s="625" t="e">
        <v>#REF!</v>
      </c>
      <c r="J9" s="619"/>
    </row>
    <row r="10" spans="1:10" ht="15" customHeight="1" thickBot="1" x14ac:dyDescent="0.55000000000000004">
      <c r="A10" s="691"/>
      <c r="B10" s="496" t="s">
        <v>175</v>
      </c>
      <c r="C10" s="497">
        <f>'Data Generator'!X43</f>
        <v>0</v>
      </c>
      <c r="D10" s="459" cm="1">
        <f t="array" ref="D10:I10">_xlfn._xlws.FILTER('Data Generator'!B10:G10,'Data Generator'!$B$4:$G$4,"")</f>
        <v>79.55</v>
      </c>
      <c r="E10" s="461">
        <v>66.680000000000007</v>
      </c>
      <c r="F10" s="464">
        <v>55.16</v>
      </c>
      <c r="G10" s="461">
        <v>62.68</v>
      </c>
      <c r="H10" s="461" t="e">
        <v>#REF!</v>
      </c>
      <c r="I10" s="626" t="e">
        <v>#REF!</v>
      </c>
      <c r="J10" s="619"/>
    </row>
    <row r="11" spans="1:10" ht="15" customHeight="1" thickBot="1" x14ac:dyDescent="0.55000000000000004">
      <c r="A11" s="691"/>
      <c r="B11" s="494" t="s">
        <v>176</v>
      </c>
      <c r="C11" s="495">
        <f>'Data Generator'!X44</f>
        <v>0</v>
      </c>
      <c r="D11" s="460" t="str" cm="1">
        <f t="array" ref="D11:I11">_xlfn._xlws.FILTER('Data Generator'!B11:G11,'Data Generator'!$B$4:$G$4,"")</f>
        <v>NA</v>
      </c>
      <c r="E11" s="458">
        <v>76.55</v>
      </c>
      <c r="F11" s="460">
        <v>80.55</v>
      </c>
      <c r="G11" s="466">
        <v>77.06</v>
      </c>
      <c r="H11" s="466" t="e">
        <v>#REF!</v>
      </c>
      <c r="I11" s="627" t="e">
        <v>#REF!</v>
      </c>
      <c r="J11" s="619"/>
    </row>
    <row r="12" spans="1:10" ht="15" customHeight="1" thickBot="1" x14ac:dyDescent="0.55000000000000004">
      <c r="A12" s="691"/>
      <c r="B12" s="496" t="s">
        <v>147</v>
      </c>
      <c r="C12" s="497">
        <f>'Data Generator'!X45</f>
        <v>0</v>
      </c>
      <c r="D12" s="461" cm="1">
        <f t="array" ref="D12:I12">_xlfn._xlws.FILTER('Data Generator'!B12:G12,'Data Generator'!$B$4:$G$4,"")</f>
        <v>149.5</v>
      </c>
      <c r="E12" s="464">
        <v>111.31</v>
      </c>
      <c r="F12" s="461">
        <v>116.75</v>
      </c>
      <c r="G12" s="464">
        <v>108.4</v>
      </c>
      <c r="H12" s="464" t="e">
        <v>#REF!</v>
      </c>
      <c r="I12" s="626" t="e">
        <v>#REF!</v>
      </c>
      <c r="J12" s="619"/>
    </row>
    <row r="13" spans="1:10" ht="15" customHeight="1" thickBot="1" x14ac:dyDescent="0.55000000000000004">
      <c r="A13" s="691"/>
      <c r="B13" s="965" t="s">
        <v>178</v>
      </c>
      <c r="C13" s="966"/>
      <c r="D13" s="462" t="e">
        <f>(D9*C9+D10*C10+D11*C11+D12*C12)*12</f>
        <v>#VALUE!</v>
      </c>
      <c r="E13" s="465">
        <f t="shared" ref="E13:I13" si="0">12*($C$9*E9+$C$10*E10+$C$11*E11+$C$12*E12)</f>
        <v>0</v>
      </c>
      <c r="F13" s="465">
        <f t="shared" si="0"/>
        <v>0</v>
      </c>
      <c r="G13" s="465">
        <f t="shared" si="0"/>
        <v>0</v>
      </c>
      <c r="H13" s="465" t="e">
        <f t="shared" si="0"/>
        <v>#REF!</v>
      </c>
      <c r="I13" s="628" t="e">
        <f t="shared" si="0"/>
        <v>#REF!</v>
      </c>
      <c r="J13" s="619"/>
    </row>
    <row r="14" spans="1:10" ht="15" customHeight="1" thickBot="1" x14ac:dyDescent="0.55000000000000004">
      <c r="A14" s="691"/>
      <c r="B14" s="967" t="s">
        <v>96</v>
      </c>
      <c r="C14" s="968"/>
      <c r="D14" s="463" t="str" cm="1">
        <f t="array" ref="D14:I14">_xlfn._xlws.FILTER('Data Generator'!B13:G13,'Data Generator'!B4:G4,"")</f>
        <v>Not Provided</v>
      </c>
      <c r="E14" s="463" t="str">
        <v>2 Years</v>
      </c>
      <c r="F14" s="463" t="str">
        <v xml:space="preserve">2 years </v>
      </c>
      <c r="G14" s="467" t="str">
        <v>2 years</v>
      </c>
      <c r="H14" s="467" t="e">
        <v>#REF!</v>
      </c>
      <c r="I14" s="629" t="e">
        <v>#REF!</v>
      </c>
      <c r="J14" s="619"/>
    </row>
    <row r="15" spans="1:10" ht="16" thickBot="1" x14ac:dyDescent="0.6">
      <c r="A15" s="691"/>
      <c r="B15" s="698"/>
      <c r="C15" s="698"/>
      <c r="D15" s="956" t="s">
        <v>179</v>
      </c>
      <c r="E15" s="956"/>
      <c r="F15" s="956"/>
      <c r="G15" s="956"/>
      <c r="H15" s="956"/>
      <c r="I15" s="956"/>
      <c r="J15" s="957"/>
    </row>
    <row r="16" spans="1:10" ht="14.7" thickBot="1" x14ac:dyDescent="0.55000000000000004">
      <c r="A16" s="691"/>
      <c r="B16" s="498"/>
      <c r="C16" s="499"/>
      <c r="D16" s="468" t="str" cm="1">
        <f t="array" ref="D16:I16">_xlfn._xlws.FILTER('Data Generator'!B3:G3,'Data Generator'!B4:G4,"")</f>
        <v>Current</v>
      </c>
      <c r="E16" s="468" t="str">
        <v>Principal</v>
      </c>
      <c r="F16" s="468" t="str">
        <v>Guardian</v>
      </c>
      <c r="G16" s="468" t="str">
        <v>Companion</v>
      </c>
      <c r="H16" s="468" t="str">
        <v>OneAmerica</v>
      </c>
      <c r="I16" s="630" t="str">
        <v>Pacific Life</v>
      </c>
      <c r="J16" s="619"/>
    </row>
    <row r="17" spans="1:10" ht="28.95" customHeight="1" thickBot="1" x14ac:dyDescent="0.55000000000000004">
      <c r="A17" s="691"/>
      <c r="B17" s="958" t="s">
        <v>185</v>
      </c>
      <c r="C17" s="959"/>
      <c r="D17" s="469" t="str" cm="1">
        <f t="array" ref="D17:I17">_xlfn._xlws.FILTER('Data Generator'!B15:G15,'Data Generator'!B4:G4,"")</f>
        <v>$0/25/25</v>
      </c>
      <c r="E17" s="469" t="str">
        <v>$0/25/25</v>
      </c>
      <c r="F17" s="469" t="str">
        <v>$0/$25/$25</v>
      </c>
      <c r="G17" s="469" t="str">
        <v>$0/25/25</v>
      </c>
      <c r="H17" s="484" t="e">
        <v>#REF!</v>
      </c>
      <c r="I17" s="631" t="e">
        <v>#REF!</v>
      </c>
      <c r="J17" s="619"/>
    </row>
    <row r="18" spans="1:10" ht="28.95" customHeight="1" thickBot="1" x14ac:dyDescent="0.55000000000000004">
      <c r="A18" s="691"/>
      <c r="B18" s="960" t="s">
        <v>331</v>
      </c>
      <c r="C18" s="961"/>
      <c r="D18" s="470" cm="1">
        <f t="array" ref="D18:I18">_xlfn._xlws.FILTER('Data Generator'!B16:G16,'Data Generator'!B4:G4,"")</f>
        <v>1</v>
      </c>
      <c r="E18" s="470">
        <v>1</v>
      </c>
      <c r="F18" s="470">
        <v>1</v>
      </c>
      <c r="G18" s="470">
        <v>1</v>
      </c>
      <c r="H18" s="485" t="e">
        <v>#REF!</v>
      </c>
      <c r="I18" s="632" t="e">
        <v>#REF!</v>
      </c>
      <c r="J18" s="619"/>
    </row>
    <row r="19" spans="1:10" ht="28.95" customHeight="1" thickBot="1" x14ac:dyDescent="0.55000000000000004">
      <c r="A19" s="691"/>
      <c r="B19" s="958" t="s">
        <v>253</v>
      </c>
      <c r="C19" s="959"/>
      <c r="D19" s="471" cm="1">
        <f t="array" ref="D19:I19">_xlfn._xlws.FILTER('Data Generator'!B17:G17,'Data Generator'!B4:G4,"")</f>
        <v>1</v>
      </c>
      <c r="E19" s="478">
        <v>1</v>
      </c>
      <c r="F19" s="478">
        <v>1</v>
      </c>
      <c r="G19" s="478">
        <v>0.8</v>
      </c>
      <c r="H19" s="486" t="e">
        <v>#REF!</v>
      </c>
      <c r="I19" s="633" t="e">
        <v>#REF!</v>
      </c>
      <c r="J19" s="619"/>
    </row>
    <row r="20" spans="1:10" ht="28.95" customHeight="1" thickBot="1" x14ac:dyDescent="0.55000000000000004">
      <c r="A20" s="691"/>
      <c r="B20" s="960" t="s">
        <v>254</v>
      </c>
      <c r="C20" s="961"/>
      <c r="D20" s="472" cm="1">
        <f t="array" ref="D20:I20">_xlfn._xlws.FILTER('Data Generator'!B18:G18,'Data Generator'!B4:G4,"")</f>
        <v>0.5</v>
      </c>
      <c r="E20" s="479">
        <v>0.5</v>
      </c>
      <c r="F20" s="470">
        <v>0.5</v>
      </c>
      <c r="G20" s="470">
        <v>0.5</v>
      </c>
      <c r="H20" s="485" t="e">
        <v>#REF!</v>
      </c>
      <c r="I20" s="632" t="e">
        <v>#REF!</v>
      </c>
      <c r="J20" s="619"/>
    </row>
    <row r="21" spans="1:10" ht="28.95" customHeight="1" thickBot="1" x14ac:dyDescent="0.55000000000000004">
      <c r="A21" s="691"/>
      <c r="B21" s="958" t="s">
        <v>92</v>
      </c>
      <c r="C21" s="959"/>
      <c r="D21" s="469" cm="1">
        <f t="array" ref="D21:I21">_xlfn._xlws.FILTER('Data Generator'!B19:G19,'Data Generator'!B4:G4,"")</f>
        <v>1500</v>
      </c>
      <c r="E21" s="480">
        <v>1500</v>
      </c>
      <c r="F21" s="469">
        <v>1500</v>
      </c>
      <c r="G21" s="469">
        <v>1500</v>
      </c>
      <c r="H21" s="487" t="e">
        <v>#REF!</v>
      </c>
      <c r="I21" s="634" t="e">
        <v>#REF!</v>
      </c>
      <c r="J21" s="619"/>
    </row>
    <row r="22" spans="1:10" ht="28.95" customHeight="1" thickBot="1" x14ac:dyDescent="0.55000000000000004">
      <c r="A22" s="691"/>
      <c r="B22" s="960" t="s">
        <v>168</v>
      </c>
      <c r="C22" s="961"/>
      <c r="D22" s="473" cm="1">
        <f t="array" ref="D22:I22">_xlfn._xlws.FILTER('Data Generator'!B20:G20,'Data Generator'!B4:G4,"")</f>
        <v>1000</v>
      </c>
      <c r="E22" s="473" t="str">
        <v>50% of maximum benefit or $1,000</v>
      </c>
      <c r="F22" s="473">
        <v>1250</v>
      </c>
      <c r="G22" s="473" t="str">
        <v>NA</v>
      </c>
      <c r="H22" s="488" t="e">
        <v>#REF!</v>
      </c>
      <c r="I22" s="635" t="e">
        <v>#REF!</v>
      </c>
      <c r="J22" s="619"/>
    </row>
    <row r="23" spans="1:10" ht="28.95" customHeight="1" thickBot="1" x14ac:dyDescent="0.55000000000000004">
      <c r="A23" s="691"/>
      <c r="B23" s="958" t="s">
        <v>91</v>
      </c>
      <c r="C23" s="959"/>
      <c r="D23" s="474" t="str" cm="1">
        <f t="array" ref="D23:I23">_xlfn._xlws.FILTER('Data Generator'!B21:G21,'Data Generator'!$B$4:$G$4,"")</f>
        <v>See Proposal</v>
      </c>
      <c r="E23" s="481" t="str">
        <v>None</v>
      </c>
      <c r="F23" s="481" t="str">
        <v>See Proposal</v>
      </c>
      <c r="G23" s="481" t="str">
        <v>None</v>
      </c>
      <c r="H23" s="487" t="e">
        <v>#REF!</v>
      </c>
      <c r="I23" s="634" t="e">
        <v>#REF!</v>
      </c>
      <c r="J23" s="619"/>
    </row>
    <row r="24" spans="1:10" ht="28.95" hidden="1" customHeight="1" thickBot="1" x14ac:dyDescent="0.55000000000000004">
      <c r="A24" s="691"/>
      <c r="B24" s="960" t="s">
        <v>180</v>
      </c>
      <c r="C24" s="961"/>
      <c r="D24" s="475" t="str" cm="1">
        <f t="array" ref="D24:I24">_xlfn._xlws.FILTER('Data Generator'!B22:G22,'Data Generator'!$B$4:$G$4,"")</f>
        <v>Y- 50%</v>
      </c>
      <c r="E24" s="482" t="str">
        <v>N</v>
      </c>
      <c r="F24" s="475" t="str">
        <v>Y-50%</v>
      </c>
      <c r="G24" s="475" t="str">
        <v>Y</v>
      </c>
      <c r="H24" s="489" t="e">
        <v>#REF!</v>
      </c>
      <c r="I24" s="636" t="e">
        <v>#REF!</v>
      </c>
      <c r="J24" s="619"/>
    </row>
    <row r="25" spans="1:10" ht="28.95" hidden="1" customHeight="1" thickBot="1" x14ac:dyDescent="0.55000000000000004">
      <c r="A25" s="691"/>
      <c r="B25" s="958" t="s">
        <v>94</v>
      </c>
      <c r="C25" s="959"/>
      <c r="D25" s="476" t="str" cm="1">
        <f t="array" ref="D25:I25">_xlfn._xlws.FILTER('Data Generator'!B23:G23,'Data Generator'!$B$4:$G$4,"")</f>
        <v>See Proposal</v>
      </c>
      <c r="E25" s="476" t="str">
        <v>NA</v>
      </c>
      <c r="F25" s="476">
        <v>1500</v>
      </c>
      <c r="G25" s="476">
        <v>1500</v>
      </c>
      <c r="H25" s="458" t="e">
        <v>#REF!</v>
      </c>
      <c r="I25" s="637" t="e">
        <v>#REF!</v>
      </c>
      <c r="J25" s="619"/>
    </row>
    <row r="26" spans="1:10" ht="28.95" hidden="1" customHeight="1" thickBot="1" x14ac:dyDescent="0.55000000000000004">
      <c r="A26" s="691"/>
      <c r="B26" s="962" t="s">
        <v>181</v>
      </c>
      <c r="C26" s="963"/>
      <c r="D26" s="477" t="str" cm="1">
        <f t="array" ref="D26:I26">_xlfn._xlws.FILTER('Data Generator'!B24:G24,'Data Generator'!$B$4:$G$4,"")</f>
        <v>See Proposal</v>
      </c>
      <c r="E26" s="483" t="str">
        <v>NA</v>
      </c>
      <c r="F26" s="477" t="str">
        <v>See Proposal</v>
      </c>
      <c r="G26" s="477" t="str">
        <v>None</v>
      </c>
      <c r="H26" s="490" t="e">
        <v>#REF!</v>
      </c>
      <c r="I26" s="638" t="e">
        <v>#REF!</v>
      </c>
      <c r="J26" s="619"/>
    </row>
    <row r="27" spans="1:10" ht="16" thickBot="1" x14ac:dyDescent="0.6">
      <c r="A27" s="691"/>
      <c r="B27" s="698"/>
      <c r="C27" s="698"/>
      <c r="D27" s="956" t="s">
        <v>182</v>
      </c>
      <c r="E27" s="956"/>
      <c r="F27" s="956"/>
      <c r="G27" s="956"/>
      <c r="H27" s="956"/>
      <c r="I27" s="956"/>
      <c r="J27" s="957"/>
    </row>
    <row r="28" spans="1:10" ht="14.7" thickBot="1" x14ac:dyDescent="0.55000000000000004">
      <c r="A28" s="691"/>
      <c r="B28" s="504"/>
      <c r="C28" s="505"/>
      <c r="D28" s="468" t="str">
        <f>D16</f>
        <v>Current</v>
      </c>
      <c r="E28" s="468" t="str">
        <f t="shared" ref="E28:I28" si="1">E16</f>
        <v>Principal</v>
      </c>
      <c r="F28" s="468" t="str">
        <f t="shared" si="1"/>
        <v>Guardian</v>
      </c>
      <c r="G28" s="468" t="str">
        <f t="shared" si="1"/>
        <v>Companion</v>
      </c>
      <c r="H28" s="468" t="str">
        <f t="shared" si="1"/>
        <v>OneAmerica</v>
      </c>
      <c r="I28" s="468" t="str">
        <f t="shared" si="1"/>
        <v>Pacific Life</v>
      </c>
      <c r="J28" s="619"/>
    </row>
    <row r="29" spans="1:10" ht="15" customHeight="1" thickBot="1" x14ac:dyDescent="0.55000000000000004">
      <c r="A29" s="691"/>
      <c r="B29" s="954" t="s">
        <v>183</v>
      </c>
      <c r="C29" s="955"/>
      <c r="D29" s="491" t="str" cm="1">
        <f t="array" ref="D29:I29">_xlfn._xlws.FILTER('Data Generator'!B26:G26,'Data Generator'!B4:G4,"")</f>
        <v>20% or 5 lives</v>
      </c>
      <c r="E29" s="491" t="str">
        <v>20% or 5 lives</v>
      </c>
      <c r="F29" s="491" t="str">
        <v>Contributory- Assumes 99%</v>
      </c>
      <c r="G29" s="492" t="str">
        <v>10+ eligible Lives</v>
      </c>
      <c r="H29" s="493" t="e">
        <v>#REF!</v>
      </c>
      <c r="I29" s="639" t="e">
        <v>#REF!</v>
      </c>
      <c r="J29" s="619"/>
    </row>
    <row r="30" spans="1:10" ht="14.7" thickBot="1" x14ac:dyDescent="0.55000000000000004">
      <c r="A30" s="699"/>
      <c r="B30" s="692"/>
      <c r="C30" s="692"/>
      <c r="D30" s="692"/>
      <c r="E30" s="692"/>
      <c r="F30" s="692"/>
      <c r="G30" s="692"/>
      <c r="H30" s="692"/>
      <c r="I30" s="692"/>
      <c r="J30" s="619"/>
    </row>
  </sheetData>
  <mergeCells count="22">
    <mergeCell ref="B1:I1"/>
    <mergeCell ref="B13:C13"/>
    <mergeCell ref="B14:C14"/>
    <mergeCell ref="B17:C17"/>
    <mergeCell ref="B18:C18"/>
    <mergeCell ref="D7:J7"/>
    <mergeCell ref="D5:J5"/>
    <mergeCell ref="D15:J15"/>
    <mergeCell ref="B2:C7"/>
    <mergeCell ref="E2:I2"/>
    <mergeCell ref="E3:I3"/>
    <mergeCell ref="E4:I4"/>
    <mergeCell ref="B29:C29"/>
    <mergeCell ref="D27:J27"/>
    <mergeCell ref="B19:C19"/>
    <mergeCell ref="B20:C20"/>
    <mergeCell ref="B21:C21"/>
    <mergeCell ref="B22:C22"/>
    <mergeCell ref="B23:C23"/>
    <mergeCell ref="B24:C24"/>
    <mergeCell ref="B25:C25"/>
    <mergeCell ref="B26:C26"/>
  </mergeCells>
  <printOptions horizontalCentered="1" verticalCentered="1"/>
  <pageMargins left="0" right="0" top="0" bottom="0" header="0" footer="0"/>
  <pageSetup scale="9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66B1-537F-48D5-8208-ED769E84D248}">
  <sheetPr>
    <tabColor theme="5" tint="-0.249977111117893"/>
    <pageSetUpPr fitToPage="1"/>
  </sheetPr>
  <dimension ref="A1:J27"/>
  <sheetViews>
    <sheetView zoomScale="50" zoomScaleNormal="50" workbookViewId="0">
      <selection activeCell="N13" sqref="N13"/>
    </sheetView>
  </sheetViews>
  <sheetFormatPr defaultRowHeight="14.35" x14ac:dyDescent="0.5"/>
  <cols>
    <col min="1" max="1" width="4.41015625" customWidth="1"/>
    <col min="2" max="2" width="27.76171875" customWidth="1"/>
    <col min="3" max="3" width="7.76171875" customWidth="1"/>
    <col min="4" max="9" width="27.1171875" customWidth="1"/>
    <col min="10" max="10" width="4.41015625" customWidth="1"/>
  </cols>
  <sheetData>
    <row r="1" spans="1:10" ht="36" customHeight="1" thickBot="1" x14ac:dyDescent="0.55000000000000004">
      <c r="A1" s="693"/>
      <c r="B1" s="964" t="s">
        <v>508</v>
      </c>
      <c r="C1" s="964"/>
      <c r="D1" s="964"/>
      <c r="E1" s="964"/>
      <c r="F1" s="964"/>
      <c r="G1" s="964"/>
      <c r="H1" s="964"/>
      <c r="I1" s="964"/>
      <c r="J1" s="694"/>
    </row>
    <row r="2" spans="1:10" x14ac:dyDescent="0.5">
      <c r="A2" s="691"/>
      <c r="B2" s="973" t="e" vm="1">
        <v>#VALUE!</v>
      </c>
      <c r="C2" s="974"/>
      <c r="D2" s="617" t="s">
        <v>171</v>
      </c>
      <c r="E2" s="980" t="str">
        <f>'Analysis Tool'!B2</f>
        <v>Company A</v>
      </c>
      <c r="F2" s="980"/>
      <c r="G2" s="980"/>
      <c r="H2" s="980"/>
      <c r="I2" s="981"/>
      <c r="J2" s="695"/>
    </row>
    <row r="3" spans="1:10" x14ac:dyDescent="0.5">
      <c r="A3" s="691"/>
      <c r="B3" s="975"/>
      <c r="C3" s="976"/>
      <c r="D3" s="306" t="s">
        <v>172</v>
      </c>
      <c r="E3" s="948" t="str">
        <f>'Analysis Tool'!B6</f>
        <v>John Doe</v>
      </c>
      <c r="F3" s="948"/>
      <c r="G3" s="948"/>
      <c r="H3" s="948"/>
      <c r="I3" s="982"/>
      <c r="J3" s="695"/>
    </row>
    <row r="4" spans="1:10" ht="14.7" thickBot="1" x14ac:dyDescent="0.55000000000000004">
      <c r="A4" s="691"/>
      <c r="B4" s="975"/>
      <c r="C4" s="976"/>
      <c r="D4" s="616" t="s">
        <v>173</v>
      </c>
      <c r="E4" s="983">
        <f>'Analysis Tool'!B3</f>
        <v>45992</v>
      </c>
      <c r="F4" s="983"/>
      <c r="G4" s="983"/>
      <c r="H4" s="983"/>
      <c r="I4" s="984"/>
      <c r="J4" s="695"/>
    </row>
    <row r="5" spans="1:10" ht="24" customHeight="1" x14ac:dyDescent="0.5">
      <c r="A5" s="691"/>
      <c r="B5" s="975"/>
      <c r="C5" s="977"/>
      <c r="D5" s="971" t="s">
        <v>95</v>
      </c>
      <c r="E5" s="971"/>
      <c r="F5" s="971"/>
      <c r="G5" s="971"/>
      <c r="H5" s="971"/>
      <c r="I5" s="971"/>
      <c r="J5" s="985"/>
    </row>
    <row r="6" spans="1:10" s="43" customFormat="1" ht="73.349999999999994" customHeight="1" x14ac:dyDescent="0.5">
      <c r="A6" s="696"/>
      <c r="B6" s="975"/>
      <c r="C6" s="976"/>
      <c r="D6" s="745"/>
      <c r="E6" s="745"/>
      <c r="F6" s="745"/>
      <c r="G6" s="745"/>
      <c r="H6" s="745"/>
      <c r="I6" s="745"/>
      <c r="J6" s="697"/>
    </row>
    <row r="7" spans="1:10" ht="16" thickBot="1" x14ac:dyDescent="0.6">
      <c r="A7" s="691"/>
      <c r="B7" s="978"/>
      <c r="C7" s="979"/>
      <c r="D7" s="969" t="s">
        <v>78</v>
      </c>
      <c r="E7" s="969"/>
      <c r="F7" s="969"/>
      <c r="G7" s="969"/>
      <c r="H7" s="969"/>
      <c r="I7" s="969"/>
      <c r="J7" s="986"/>
    </row>
    <row r="8" spans="1:10" ht="14.7" thickBot="1" x14ac:dyDescent="0.55000000000000004">
      <c r="A8" s="691"/>
      <c r="B8" s="606" t="s">
        <v>177</v>
      </c>
      <c r="C8" s="607" t="s">
        <v>184</v>
      </c>
      <c r="D8" s="514" t="str" cm="1">
        <f t="array" ref="D8:I8">_xlfn._xlws.FILTER('Data Generator'!B3:G3,'Data Generator'!B4:G4,"")</f>
        <v>Current</v>
      </c>
      <c r="E8" s="514" t="str">
        <v>Principal</v>
      </c>
      <c r="F8" s="514" t="str">
        <v>Guardian</v>
      </c>
      <c r="G8" s="514" t="str">
        <v>Companion</v>
      </c>
      <c r="H8" s="514" t="str">
        <v>OneAmerica</v>
      </c>
      <c r="I8" s="640" t="str">
        <v>Pacific Life</v>
      </c>
      <c r="J8" s="641"/>
    </row>
    <row r="9" spans="1:10" ht="15" customHeight="1" thickBot="1" x14ac:dyDescent="0.55000000000000004">
      <c r="A9" s="691"/>
      <c r="B9" s="506" t="s">
        <v>174</v>
      </c>
      <c r="C9" s="507">
        <f>'Data Generator'!X42</f>
        <v>0</v>
      </c>
      <c r="D9" s="515" cm="1">
        <f t="array" ref="D9:I9">_xlfn._xlws.FILTER('Data Generator'!B31:G31,'Data Generator'!$B$4:$G$4,"")</f>
        <v>17.920000000000002</v>
      </c>
      <c r="E9" s="515">
        <v>8.4</v>
      </c>
      <c r="F9" s="515">
        <v>9.9700000000000006</v>
      </c>
      <c r="G9" s="515">
        <v>5.17</v>
      </c>
      <c r="H9" s="515" t="e">
        <v>#REF!</v>
      </c>
      <c r="I9" s="642" t="e">
        <v>#REF!</v>
      </c>
      <c r="J9" s="619"/>
    </row>
    <row r="10" spans="1:10" ht="15" customHeight="1" thickBot="1" x14ac:dyDescent="0.55000000000000004">
      <c r="A10" s="691"/>
      <c r="B10" s="508" t="s">
        <v>175</v>
      </c>
      <c r="C10" s="509">
        <f>'Data Generator'!X43</f>
        <v>0</v>
      </c>
      <c r="D10" s="516" t="str" cm="1">
        <f t="array" ref="D10:I10">_xlfn._xlws.FILTER('Data Generator'!B32:G32,'Data Generator'!$B$4:$G$4,"")</f>
        <v>NA</v>
      </c>
      <c r="E10" s="516">
        <v>17.7</v>
      </c>
      <c r="F10" s="516">
        <v>18.88</v>
      </c>
      <c r="G10" s="516">
        <v>9.27</v>
      </c>
      <c r="H10" s="516" t="e">
        <v>#REF!</v>
      </c>
      <c r="I10" s="643" t="e">
        <v>#REF!</v>
      </c>
      <c r="J10" s="619"/>
    </row>
    <row r="11" spans="1:10" ht="15" customHeight="1" thickBot="1" x14ac:dyDescent="0.55000000000000004">
      <c r="A11" s="691"/>
      <c r="B11" s="506" t="s">
        <v>176</v>
      </c>
      <c r="C11" s="507">
        <f>'Data Generator'!X44</f>
        <v>0</v>
      </c>
      <c r="D11" s="515" t="str" cm="1">
        <f t="array" ref="D11:I11">_xlfn._xlws.FILTER('Data Generator'!B33:G33,'Data Generator'!$B$4:$G$4,"")</f>
        <v>NA</v>
      </c>
      <c r="E11" s="515">
        <v>19.05</v>
      </c>
      <c r="F11" s="515">
        <v>19.239999999999998</v>
      </c>
      <c r="G11" s="515">
        <v>9.86</v>
      </c>
      <c r="H11" s="515" t="e">
        <v>#REF!</v>
      </c>
      <c r="I11" s="642" t="e">
        <v>#REF!</v>
      </c>
      <c r="J11" s="619"/>
    </row>
    <row r="12" spans="1:10" ht="15" customHeight="1" thickBot="1" x14ac:dyDescent="0.55000000000000004">
      <c r="A12" s="691"/>
      <c r="B12" s="508" t="s">
        <v>147</v>
      </c>
      <c r="C12" s="509">
        <f>'Data Generator'!X45</f>
        <v>0</v>
      </c>
      <c r="D12" s="516" cm="1">
        <f t="array" ref="D12:I12">_xlfn._xlws.FILTER('Data Generator'!B34:G34,'Data Generator'!$B$4:$G$4,"")</f>
        <v>47.13</v>
      </c>
      <c r="E12" s="516">
        <v>30.48</v>
      </c>
      <c r="F12" s="516">
        <v>30.45</v>
      </c>
      <c r="G12" s="516">
        <v>15.1</v>
      </c>
      <c r="H12" s="516" t="e">
        <v>#REF!</v>
      </c>
      <c r="I12" s="643" t="e">
        <v>#REF!</v>
      </c>
      <c r="J12" s="619"/>
    </row>
    <row r="13" spans="1:10" ht="15" customHeight="1" thickBot="1" x14ac:dyDescent="0.55000000000000004">
      <c r="A13" s="691"/>
      <c r="B13" s="987" t="s">
        <v>178</v>
      </c>
      <c r="C13" s="988"/>
      <c r="D13" s="517" t="e">
        <f>12*(D9*C9+D10*C10+C11*D11+C12*D12)</f>
        <v>#VALUE!</v>
      </c>
      <c r="E13" s="519">
        <f t="shared" ref="E13:I13" si="0">12*($C$9*E9+$C$10*E10+$C$11*E11+$C$12*E12)</f>
        <v>0</v>
      </c>
      <c r="F13" s="519">
        <f t="shared" si="0"/>
        <v>0</v>
      </c>
      <c r="G13" s="519">
        <f t="shared" si="0"/>
        <v>0</v>
      </c>
      <c r="H13" s="519" t="e">
        <f t="shared" si="0"/>
        <v>#REF!</v>
      </c>
      <c r="I13" s="644" t="e">
        <f t="shared" si="0"/>
        <v>#REF!</v>
      </c>
      <c r="J13" s="619"/>
    </row>
    <row r="14" spans="1:10" ht="15" customHeight="1" thickBot="1" x14ac:dyDescent="0.55000000000000004">
      <c r="A14" s="691"/>
      <c r="B14" s="989" t="s">
        <v>96</v>
      </c>
      <c r="C14" s="990"/>
      <c r="D14" s="518" t="str" cm="1">
        <f t="array" ref="D14:I14">_xlfn._xlws.FILTER('Data Generator'!B35:G35,'Data Generator'!B4:G4,"")</f>
        <v>Not Provided</v>
      </c>
      <c r="E14" s="518" t="str">
        <v>2 Years</v>
      </c>
      <c r="F14" s="518" t="str">
        <v>2 years</v>
      </c>
      <c r="G14" s="518" t="str">
        <v>2 years</v>
      </c>
      <c r="H14" s="518" t="e">
        <v>#REF!</v>
      </c>
      <c r="I14" s="645" t="e">
        <v>#REF!</v>
      </c>
      <c r="J14" s="619"/>
    </row>
    <row r="15" spans="1:10" ht="16" thickBot="1" x14ac:dyDescent="0.6">
      <c r="A15" s="691"/>
      <c r="B15" s="700"/>
      <c r="C15" s="700"/>
      <c r="D15" s="969" t="s">
        <v>179</v>
      </c>
      <c r="E15" s="969"/>
      <c r="F15" s="969"/>
      <c r="G15" s="969"/>
      <c r="H15" s="969"/>
      <c r="I15" s="969"/>
      <c r="J15" s="970"/>
    </row>
    <row r="16" spans="1:10" ht="14.7" thickBot="1" x14ac:dyDescent="0.55000000000000004">
      <c r="A16" s="691"/>
      <c r="B16" s="510"/>
      <c r="C16" s="511"/>
      <c r="D16" s="520" t="str">
        <f t="shared" ref="D16:I16" si="1">D8</f>
        <v>Current</v>
      </c>
      <c r="E16" s="520" t="str">
        <f t="shared" si="1"/>
        <v>Principal</v>
      </c>
      <c r="F16" s="520" t="str">
        <f t="shared" si="1"/>
        <v>Guardian</v>
      </c>
      <c r="G16" s="520" t="str">
        <f t="shared" si="1"/>
        <v>Companion</v>
      </c>
      <c r="H16" s="520" t="str">
        <f t="shared" si="1"/>
        <v>OneAmerica</v>
      </c>
      <c r="I16" s="646" t="str">
        <f t="shared" si="1"/>
        <v>Pacific Life</v>
      </c>
      <c r="J16" s="619"/>
    </row>
    <row r="17" spans="1:10" ht="28.95" customHeight="1" thickBot="1" x14ac:dyDescent="0.55000000000000004">
      <c r="A17" s="691"/>
      <c r="B17" s="991" t="str">
        <f>'Data Generator'!A37</f>
        <v>Frequency (Exam,Lens,Frame)</v>
      </c>
      <c r="C17" s="992"/>
      <c r="D17" s="469" t="str" cm="1">
        <f t="array" ref="D17:I17">_xlfn._xlws.FILTER('Data Generator'!B37:G37,'Data Generator'!$B$4:$G$4,"")</f>
        <v>12/12/12</v>
      </c>
      <c r="E17" s="469" t="str">
        <v>12/12/12</v>
      </c>
      <c r="F17" s="469" t="str">
        <v>12/12/12</v>
      </c>
      <c r="G17" s="469" t="str">
        <v>12/12/12</v>
      </c>
      <c r="H17" s="522">
        <v>0</v>
      </c>
      <c r="I17" s="647">
        <v>0</v>
      </c>
      <c r="J17" s="619"/>
    </row>
    <row r="18" spans="1:10" ht="28.95" customHeight="1" thickBot="1" x14ac:dyDescent="0.55000000000000004">
      <c r="A18" s="691"/>
      <c r="B18" s="993" t="str">
        <f>'Data Generator'!A38</f>
        <v>Eye Exam Copay</v>
      </c>
      <c r="C18" s="994"/>
      <c r="D18" s="473" cm="1">
        <f t="array" ref="D18:I18">_xlfn._xlws.FILTER('Data Generator'!B38:G38,'Data Generator'!$B$4:$G$4,"")</f>
        <v>10</v>
      </c>
      <c r="E18" s="473">
        <v>10</v>
      </c>
      <c r="F18" s="473">
        <v>10</v>
      </c>
      <c r="G18" s="473">
        <v>10</v>
      </c>
      <c r="H18" s="523" t="e">
        <v>#REF!</v>
      </c>
      <c r="I18" s="648" t="e">
        <v>#REF!</v>
      </c>
      <c r="J18" s="619"/>
    </row>
    <row r="19" spans="1:10" ht="28.95" customHeight="1" thickBot="1" x14ac:dyDescent="0.55000000000000004">
      <c r="A19" s="691"/>
      <c r="B19" s="991" t="str">
        <f>'Data Generator'!A39</f>
        <v>Prescription Glasses Copay</v>
      </c>
      <c r="C19" s="992"/>
      <c r="D19" s="469" cm="1">
        <f t="array" ref="D19:I19">_xlfn._xlws.FILTER('Data Generator'!B39:G39,'Data Generator'!$B$4:$G$4,"")</f>
        <v>20</v>
      </c>
      <c r="E19" s="469">
        <v>25</v>
      </c>
      <c r="F19" s="469">
        <v>20</v>
      </c>
      <c r="G19" s="469">
        <v>25</v>
      </c>
      <c r="H19" s="524" t="e">
        <v>#REF!</v>
      </c>
      <c r="I19" s="649" t="e">
        <v>#REF!</v>
      </c>
      <c r="J19" s="619"/>
    </row>
    <row r="20" spans="1:10" ht="28.95" customHeight="1" thickBot="1" x14ac:dyDescent="0.55000000000000004">
      <c r="A20" s="691"/>
      <c r="B20" s="993" t="str">
        <f>'Data Generator'!A40</f>
        <v>Contact Lens Copay</v>
      </c>
      <c r="C20" s="994"/>
      <c r="D20" s="473" t="str" cm="1">
        <f t="array" ref="D20:I20">_xlfn._xlws.FILTER('Data Generator'!B40:G40,'Data Generator'!$B$4:$G$4,"")</f>
        <v>Up to $20</v>
      </c>
      <c r="E20" s="473" t="str">
        <v>Up to $60</v>
      </c>
      <c r="F20" s="473" t="str">
        <v>Copay Waived</v>
      </c>
      <c r="G20" s="473" t="str">
        <v>Up to $60</v>
      </c>
      <c r="H20" s="525" t="e">
        <v>#REF!</v>
      </c>
      <c r="I20" s="650" t="e">
        <v>#REF!</v>
      </c>
      <c r="J20" s="619"/>
    </row>
    <row r="21" spans="1:10" ht="28.95" customHeight="1" thickBot="1" x14ac:dyDescent="0.55000000000000004">
      <c r="A21" s="691"/>
      <c r="B21" s="991" t="str">
        <f>'Data Generator'!A41</f>
        <v>Contact Lens Allowance</v>
      </c>
      <c r="C21" s="992"/>
      <c r="D21" s="469" cm="1">
        <f t="array" ref="D21:I21">_xlfn._xlws.FILTER('Data Generator'!B41:G41,'Data Generator'!$B$4:$G$4,"")</f>
        <v>150</v>
      </c>
      <c r="E21" s="469">
        <v>150</v>
      </c>
      <c r="F21" s="469" t="str">
        <v>$150 + 15% off</v>
      </c>
      <c r="G21" s="469">
        <v>130</v>
      </c>
      <c r="H21" s="522" t="e">
        <v>#REF!</v>
      </c>
      <c r="I21" s="647" t="e">
        <v>#REF!</v>
      </c>
      <c r="J21" s="619"/>
    </row>
    <row r="22" spans="1:10" ht="28.95" customHeight="1" thickBot="1" x14ac:dyDescent="0.55000000000000004">
      <c r="A22" s="691"/>
      <c r="B22" s="993" t="str">
        <f>'Data Generator'!A42</f>
        <v>Frame Allowance</v>
      </c>
      <c r="C22" s="994"/>
      <c r="D22" s="473" t="str" cm="1">
        <f t="array" ref="D22:I22">_xlfn._xlws.FILTER('Data Generator'!B42:G42,'Data Generator'!$B$4:$G$4,"")</f>
        <v>Up to $170 + 20% off</v>
      </c>
      <c r="E22" s="473" t="str">
        <v>$150 + 20% off</v>
      </c>
      <c r="F22" s="473" t="str">
        <v>$150 + 20% off</v>
      </c>
      <c r="G22" s="473">
        <v>130</v>
      </c>
      <c r="H22" s="525" t="e">
        <v>#REF!</v>
      </c>
      <c r="I22" s="650" t="e">
        <v>#REF!</v>
      </c>
      <c r="J22" s="619"/>
    </row>
    <row r="23" spans="1:10" ht="28.95" customHeight="1" thickBot="1" x14ac:dyDescent="0.55000000000000004">
      <c r="A23" s="691"/>
      <c r="B23" s="991" t="str">
        <f>'Data Generator'!A43</f>
        <v xml:space="preserve">Network </v>
      </c>
      <c r="C23" s="992"/>
      <c r="D23" s="469" t="str" cm="1">
        <f t="array" ref="D23:I23">_xlfn._xlws.FILTER('Data Generator'!B43:G43,'Data Generator'!$B$4:$G$4,"")</f>
        <v>VSP</v>
      </c>
      <c r="E23" s="469" t="str">
        <v>VSP Choice</v>
      </c>
      <c r="F23" s="469" t="str">
        <v>VSP/Full Feature - Choice C</v>
      </c>
      <c r="G23" s="469" t="str">
        <v>VSP Choice</v>
      </c>
      <c r="H23" s="526" t="e">
        <v>#REF!</v>
      </c>
      <c r="I23" s="651" t="e">
        <v>#REF!</v>
      </c>
      <c r="J23" s="619"/>
    </row>
    <row r="24" spans="1:10" ht="16" thickBot="1" x14ac:dyDescent="0.6">
      <c r="A24" s="691"/>
      <c r="B24" s="700"/>
      <c r="C24" s="700"/>
      <c r="D24" s="969" t="s">
        <v>182</v>
      </c>
      <c r="E24" s="969"/>
      <c r="F24" s="969"/>
      <c r="G24" s="969"/>
      <c r="H24" s="969"/>
      <c r="I24" s="969"/>
      <c r="J24" s="970"/>
    </row>
    <row r="25" spans="1:10" ht="14.7" thickBot="1" x14ac:dyDescent="0.55000000000000004">
      <c r="A25" s="691"/>
      <c r="B25" s="512"/>
      <c r="C25" s="513"/>
      <c r="D25" s="520" t="str">
        <f t="shared" ref="D25:I25" si="2">D8</f>
        <v>Current</v>
      </c>
      <c r="E25" s="520" t="str">
        <f t="shared" si="2"/>
        <v>Principal</v>
      </c>
      <c r="F25" s="520" t="str">
        <f t="shared" si="2"/>
        <v>Guardian</v>
      </c>
      <c r="G25" s="520" t="str">
        <f t="shared" si="2"/>
        <v>Companion</v>
      </c>
      <c r="H25" s="520" t="str">
        <f t="shared" si="2"/>
        <v>OneAmerica</v>
      </c>
      <c r="I25" s="646" t="str">
        <f t="shared" si="2"/>
        <v>Pacific Life</v>
      </c>
      <c r="J25" s="619"/>
    </row>
    <row r="26" spans="1:10" ht="15" customHeight="1" thickBot="1" x14ac:dyDescent="0.55000000000000004">
      <c r="A26" s="691"/>
      <c r="B26" s="954" t="s">
        <v>183</v>
      </c>
      <c r="C26" s="955"/>
      <c r="D26" s="527" t="str" cm="1">
        <f t="array" ref="D26:I26">_xlfn._xlws.FILTER('Data Generator'!B45:G45,'Data Generator'!$B$4:$G$4,"")</f>
        <v>NA</v>
      </c>
      <c r="E26" s="527" t="str">
        <v>20% or 5 lives</v>
      </c>
      <c r="F26" s="527" t="str">
        <v>69% and must be sold with Dental</v>
      </c>
      <c r="G26" s="527">
        <v>1</v>
      </c>
      <c r="H26" s="491" t="e">
        <v>#REF!</v>
      </c>
      <c r="I26" s="653" t="e">
        <v>#REF!</v>
      </c>
      <c r="J26" s="619"/>
    </row>
    <row r="27" spans="1:10" ht="14.7" thickBot="1" x14ac:dyDescent="0.55000000000000004">
      <c r="A27" s="699"/>
      <c r="B27" s="692"/>
      <c r="C27" s="692"/>
      <c r="D27" s="692"/>
      <c r="E27" s="692"/>
      <c r="F27" s="692"/>
      <c r="G27" s="692"/>
      <c r="H27" s="692"/>
      <c r="I27" s="692"/>
      <c r="J27" s="701"/>
    </row>
  </sheetData>
  <mergeCells count="19">
    <mergeCell ref="D24:J24"/>
    <mergeCell ref="B26:C26"/>
    <mergeCell ref="D15:J15"/>
    <mergeCell ref="B17:C17"/>
    <mergeCell ref="B18:C18"/>
    <mergeCell ref="B19:C19"/>
    <mergeCell ref="B20:C20"/>
    <mergeCell ref="B21:C21"/>
    <mergeCell ref="B22:C22"/>
    <mergeCell ref="B23:C23"/>
    <mergeCell ref="B1:I1"/>
    <mergeCell ref="D5:J5"/>
    <mergeCell ref="D7:J7"/>
    <mergeCell ref="B13:C13"/>
    <mergeCell ref="B14:C14"/>
    <mergeCell ref="B2:C7"/>
    <mergeCell ref="E2:I2"/>
    <mergeCell ref="E3:I3"/>
    <mergeCell ref="E4:I4"/>
  </mergeCells>
  <printOptions horizontalCentered="1" verticalCentered="1"/>
  <pageMargins left="0" right="0" top="0" bottom="0" header="0" footer="0"/>
  <pageSetup scale="9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D8E51-34B1-4362-8FE5-D05857C19BBE}">
  <sheetPr>
    <tabColor theme="5" tint="-0.249977111117893"/>
    <pageSetUpPr fitToPage="1"/>
  </sheetPr>
  <dimension ref="A1:J44"/>
  <sheetViews>
    <sheetView zoomScale="50" zoomScaleNormal="50" workbookViewId="0">
      <selection activeCell="N13" sqref="N13"/>
    </sheetView>
  </sheetViews>
  <sheetFormatPr defaultRowHeight="14.35" x14ac:dyDescent="0.5"/>
  <cols>
    <col min="1" max="1" width="4.41015625" customWidth="1"/>
    <col min="2" max="2" width="21.1171875" customWidth="1"/>
    <col min="3" max="3" width="14.41015625" customWidth="1"/>
    <col min="4" max="9" width="27.1171875" customWidth="1"/>
    <col min="10" max="10" width="4.41015625" customWidth="1"/>
  </cols>
  <sheetData>
    <row r="1" spans="1:10" ht="36" customHeight="1" thickBot="1" x14ac:dyDescent="0.55000000000000004">
      <c r="A1" s="693"/>
      <c r="B1" s="964" t="s">
        <v>509</v>
      </c>
      <c r="C1" s="964"/>
      <c r="D1" s="964"/>
      <c r="E1" s="964"/>
      <c r="F1" s="964"/>
      <c r="G1" s="964"/>
      <c r="H1" s="964"/>
      <c r="I1" s="964"/>
      <c r="J1" s="694"/>
    </row>
    <row r="2" spans="1:10" x14ac:dyDescent="0.5">
      <c r="A2" s="691"/>
      <c r="B2" s="1001" t="e" vm="1">
        <v>#VALUE!</v>
      </c>
      <c r="C2" s="1002"/>
      <c r="D2" s="617" t="s">
        <v>171</v>
      </c>
      <c r="E2" s="980" t="str">
        <f>'Analysis Tool'!B2</f>
        <v>Company A</v>
      </c>
      <c r="F2" s="980"/>
      <c r="G2" s="980"/>
      <c r="H2" s="980"/>
      <c r="I2" s="981"/>
      <c r="J2" s="695"/>
    </row>
    <row r="3" spans="1:10" x14ac:dyDescent="0.5">
      <c r="A3" s="691"/>
      <c r="B3" s="1003"/>
      <c r="C3" s="1004"/>
      <c r="D3" s="306" t="s">
        <v>172</v>
      </c>
      <c r="E3" s="948" t="str">
        <f>'Analysis Tool'!B6</f>
        <v>John Doe</v>
      </c>
      <c r="F3" s="948"/>
      <c r="G3" s="948"/>
      <c r="H3" s="948"/>
      <c r="I3" s="982"/>
      <c r="J3" s="695"/>
    </row>
    <row r="4" spans="1:10" ht="14.7" thickBot="1" x14ac:dyDescent="0.55000000000000004">
      <c r="A4" s="691"/>
      <c r="B4" s="1003"/>
      <c r="C4" s="1004"/>
      <c r="D4" s="616" t="s">
        <v>173</v>
      </c>
      <c r="E4" s="983">
        <f>'Analysis Tool'!B3</f>
        <v>45992</v>
      </c>
      <c r="F4" s="983"/>
      <c r="G4" s="983"/>
      <c r="H4" s="983"/>
      <c r="I4" s="984"/>
      <c r="J4" s="695"/>
    </row>
    <row r="5" spans="1:10" ht="24" customHeight="1" x14ac:dyDescent="0.5">
      <c r="A5" s="691"/>
      <c r="B5" s="1003"/>
      <c r="C5" s="1005"/>
      <c r="D5" s="971" t="s">
        <v>95</v>
      </c>
      <c r="E5" s="971"/>
      <c r="F5" s="971"/>
      <c r="G5" s="971"/>
      <c r="H5" s="971"/>
      <c r="I5" s="971"/>
      <c r="J5" s="985"/>
    </row>
    <row r="6" spans="1:10" s="43" customFormat="1" ht="73.45" customHeight="1" x14ac:dyDescent="0.5">
      <c r="A6" s="696"/>
      <c r="B6" s="1003"/>
      <c r="C6" s="1004"/>
      <c r="D6" s="745"/>
      <c r="E6" s="745"/>
      <c r="F6" s="745"/>
      <c r="G6" s="745"/>
      <c r="H6" s="745"/>
      <c r="I6" s="745"/>
      <c r="J6" s="697"/>
    </row>
    <row r="7" spans="1:10" ht="16" thickBot="1" x14ac:dyDescent="0.6">
      <c r="A7" s="691"/>
      <c r="B7" s="1006"/>
      <c r="C7" s="1007"/>
      <c r="D7" s="969" t="s">
        <v>78</v>
      </c>
      <c r="E7" s="969"/>
      <c r="F7" s="969"/>
      <c r="G7" s="969"/>
      <c r="H7" s="969"/>
      <c r="I7" s="969"/>
      <c r="J7" s="986"/>
    </row>
    <row r="8" spans="1:10" ht="15" customHeight="1" thickBot="1" x14ac:dyDescent="0.55000000000000004">
      <c r="A8" s="691"/>
      <c r="B8" s="614"/>
      <c r="C8" s="615"/>
      <c r="D8" s="520" t="str" cm="1">
        <f t="array" ref="D8:I8">_xlfn._xlws.FILTER('Data Generator'!B3:G3,'Data Generator'!B4:G4,"")</f>
        <v>Current</v>
      </c>
      <c r="E8" s="520" t="str">
        <v>Principal</v>
      </c>
      <c r="F8" s="520" t="str">
        <v>Guardian</v>
      </c>
      <c r="G8" s="520" t="str">
        <v>Companion</v>
      </c>
      <c r="H8" s="520" t="str">
        <v>OneAmerica</v>
      </c>
      <c r="I8" s="646" t="str">
        <v>Pacific Life</v>
      </c>
      <c r="J8" s="619"/>
    </row>
    <row r="9" spans="1:10" ht="15" customHeight="1" thickBot="1" x14ac:dyDescent="0.55000000000000004">
      <c r="A9" s="691"/>
      <c r="B9" s="991" t="str">
        <f>'Data Generator'!A50</f>
        <v>Life Rate per $1,000</v>
      </c>
      <c r="C9" s="992"/>
      <c r="D9" s="528" cm="1">
        <f t="array" ref="D9:I9">_xlfn._xlws.FILTER('Data Generator'!B50:G50,'Data Generator'!$B$4:$G$4,"")</f>
        <v>0.58299999999999996</v>
      </c>
      <c r="E9" s="528">
        <v>0.42099999999999999</v>
      </c>
      <c r="F9" s="528">
        <v>0.53</v>
      </c>
      <c r="G9" s="528">
        <v>0.41</v>
      </c>
      <c r="H9" s="534">
        <v>0.28000000000000003</v>
      </c>
      <c r="I9" s="654" t="e">
        <v>#REF!</v>
      </c>
      <c r="J9" s="619"/>
    </row>
    <row r="10" spans="1:10" ht="15" customHeight="1" thickBot="1" x14ac:dyDescent="0.55000000000000004">
      <c r="A10" s="691"/>
      <c r="B10" s="993" t="str">
        <f>'Data Generator'!A51</f>
        <v>AD&amp;D Rate per $1,000</v>
      </c>
      <c r="C10" s="994"/>
      <c r="D10" s="529" cm="1">
        <f t="array" ref="D10:I10">_xlfn._xlws.FILTER('Data Generator'!B51:G51,'Data Generator'!$B$4:$G$4,"")</f>
        <v>4.4999999999999998E-2</v>
      </c>
      <c r="E10" s="529">
        <v>4.8000000000000001E-2</v>
      </c>
      <c r="F10" s="529">
        <v>0.04</v>
      </c>
      <c r="G10" s="529">
        <v>0.03</v>
      </c>
      <c r="H10" s="531">
        <v>0.02</v>
      </c>
      <c r="I10" s="655" t="e">
        <v>#REF!</v>
      </c>
      <c r="J10" s="619"/>
    </row>
    <row r="11" spans="1:10" ht="15" customHeight="1" thickBot="1" x14ac:dyDescent="0.55000000000000004">
      <c r="A11" s="691"/>
      <c r="B11" s="991" t="str">
        <f>'Data Generator'!A52</f>
        <v>Estimated Volume</v>
      </c>
      <c r="C11" s="992"/>
      <c r="D11" s="530" cm="1">
        <f t="array" ref="D11:I11">_xlfn._xlws.FILTER('Data Generator'!B52:G52,'Data Generator'!$B$4:$G$4)</f>
        <v>0</v>
      </c>
      <c r="E11" s="530">
        <v>0</v>
      </c>
      <c r="F11" s="530">
        <v>0</v>
      </c>
      <c r="G11" s="530">
        <v>0</v>
      </c>
      <c r="H11" s="530">
        <v>0</v>
      </c>
      <c r="I11" s="656" t="e">
        <v>#REF!</v>
      </c>
      <c r="J11" s="619"/>
    </row>
    <row r="12" spans="1:10" ht="15" customHeight="1" thickBot="1" x14ac:dyDescent="0.55000000000000004">
      <c r="A12" s="691"/>
      <c r="B12" s="993" t="s">
        <v>211</v>
      </c>
      <c r="C12" s="994"/>
      <c r="D12" s="531">
        <f t="shared" ref="D12:I12" si="0">D13/12</f>
        <v>0</v>
      </c>
      <c r="E12" s="531">
        <f t="shared" si="0"/>
        <v>0</v>
      </c>
      <c r="F12" s="531">
        <f t="shared" si="0"/>
        <v>0</v>
      </c>
      <c r="G12" s="531">
        <f t="shared" si="0"/>
        <v>0</v>
      </c>
      <c r="H12" s="531">
        <f t="shared" si="0"/>
        <v>0</v>
      </c>
      <c r="I12" s="655" t="e">
        <f t="shared" si="0"/>
        <v>#REF!</v>
      </c>
      <c r="J12" s="619"/>
    </row>
    <row r="13" spans="1:10" ht="15" customHeight="1" thickBot="1" x14ac:dyDescent="0.55000000000000004">
      <c r="A13" s="691"/>
      <c r="B13" s="987" t="s">
        <v>178</v>
      </c>
      <c r="C13" s="988"/>
      <c r="D13" s="532">
        <f t="shared" ref="D13:I13" si="1">((D9*D11)/1000 + (D10*D11)/1000)*12</f>
        <v>0</v>
      </c>
      <c r="E13" s="532">
        <f t="shared" si="1"/>
        <v>0</v>
      </c>
      <c r="F13" s="532">
        <f t="shared" si="1"/>
        <v>0</v>
      </c>
      <c r="G13" s="532">
        <f t="shared" si="1"/>
        <v>0</v>
      </c>
      <c r="H13" s="532">
        <f t="shared" si="1"/>
        <v>0</v>
      </c>
      <c r="I13" s="657" t="e">
        <f t="shared" si="1"/>
        <v>#REF!</v>
      </c>
      <c r="J13" s="619"/>
    </row>
    <row r="14" spans="1:10" ht="15" customHeight="1" thickBot="1" x14ac:dyDescent="0.55000000000000004">
      <c r="A14" s="691"/>
      <c r="B14" s="997" t="str">
        <f>'Data Generator'!A53</f>
        <v xml:space="preserve">Rate Guarantee </v>
      </c>
      <c r="C14" s="998"/>
      <c r="D14" s="533" t="str" cm="1">
        <f t="array" ref="D14:I14">_xlfn._xlws.FILTER('Data Generator'!B53:G53,'Data Generator'!$B$4:$G$4,"")</f>
        <v>N/A</v>
      </c>
      <c r="E14" s="533" t="str">
        <v>2 years</v>
      </c>
      <c r="F14" s="533" t="str">
        <v>2 Years</v>
      </c>
      <c r="G14" s="533" t="str">
        <v>2 year</v>
      </c>
      <c r="H14" s="533" t="str">
        <v>2 Year</v>
      </c>
      <c r="I14" s="658" t="e">
        <v>#REF!</v>
      </c>
      <c r="J14" s="619"/>
    </row>
    <row r="15" spans="1:10" ht="16" thickBot="1" x14ac:dyDescent="0.6">
      <c r="A15" s="691"/>
      <c r="B15" s="700"/>
      <c r="C15" s="700"/>
      <c r="D15" s="969" t="s">
        <v>179</v>
      </c>
      <c r="E15" s="969"/>
      <c r="F15" s="969"/>
      <c r="G15" s="969"/>
      <c r="H15" s="969"/>
      <c r="I15" s="969"/>
      <c r="J15" s="970"/>
    </row>
    <row r="16" spans="1:10" ht="14.7" thickBot="1" x14ac:dyDescent="0.55000000000000004">
      <c r="A16" s="691"/>
      <c r="B16" s="510"/>
      <c r="C16" s="511"/>
      <c r="D16" s="520" t="str">
        <f>D8</f>
        <v>Current</v>
      </c>
      <c r="E16" s="520" t="str">
        <f t="shared" ref="E16:I16" si="2">E8</f>
        <v>Principal</v>
      </c>
      <c r="F16" s="520" t="str">
        <f t="shared" si="2"/>
        <v>Guardian</v>
      </c>
      <c r="G16" s="520" t="str">
        <f t="shared" si="2"/>
        <v>Companion</v>
      </c>
      <c r="H16" s="520" t="str">
        <f t="shared" si="2"/>
        <v>OneAmerica</v>
      </c>
      <c r="I16" s="520" t="str">
        <f t="shared" si="2"/>
        <v>Pacific Life</v>
      </c>
      <c r="J16" s="619"/>
    </row>
    <row r="17" spans="1:10" ht="28.95" customHeight="1" thickBot="1" x14ac:dyDescent="0.55000000000000004">
      <c r="A17" s="691"/>
      <c r="B17" s="991" t="str">
        <f>'Data Generator'!A55</f>
        <v>Employee Death Benefit</v>
      </c>
      <c r="C17" s="992"/>
      <c r="D17" s="469" cm="1">
        <f t="array" ref="D17:I17">_xlfn._xlws.FILTER('Data Generator'!B55:G55,'Data Generator'!$B$4:$G$4,"")</f>
        <v>10000</v>
      </c>
      <c r="E17" s="469">
        <v>10000</v>
      </c>
      <c r="F17" s="469">
        <v>10000</v>
      </c>
      <c r="G17" s="469">
        <v>10000</v>
      </c>
      <c r="H17" s="469">
        <v>20000</v>
      </c>
      <c r="I17" s="631" t="e">
        <v>#REF!</v>
      </c>
      <c r="J17" s="619"/>
    </row>
    <row r="18" spans="1:10" ht="28.95" customHeight="1" thickBot="1" x14ac:dyDescent="0.55000000000000004">
      <c r="A18" s="691"/>
      <c r="B18" s="993" t="str">
        <f>'Data Generator'!A56</f>
        <v>AD&amp;D Benefit</v>
      </c>
      <c r="C18" s="994"/>
      <c r="D18" s="473" cm="1">
        <f t="array" ref="D18:I18">_xlfn._xlws.FILTER('Data Generator'!B56:G56,'Data Generator'!$B$4:$G$4,"")</f>
        <v>10000</v>
      </c>
      <c r="E18" s="473">
        <v>10000</v>
      </c>
      <c r="F18" s="473">
        <v>10000</v>
      </c>
      <c r="G18" s="473">
        <v>10000</v>
      </c>
      <c r="H18" s="473">
        <v>20000</v>
      </c>
      <c r="I18" s="632" t="e">
        <v>#REF!</v>
      </c>
      <c r="J18" s="619"/>
    </row>
    <row r="19" spans="1:10" ht="28.95" customHeight="1" thickBot="1" x14ac:dyDescent="0.55000000000000004">
      <c r="A19" s="691"/>
      <c r="B19" s="991" t="str">
        <f>'Data Generator'!A57</f>
        <v>Accellerated Benefit</v>
      </c>
      <c r="C19" s="992"/>
      <c r="D19" s="469" t="str" cm="1">
        <f t="array" ref="D19:I19">_xlfn._xlws.FILTER('Data Generator'!B57:G57,'Data Generator'!$B$4:$G$4,"")</f>
        <v>25,50, or 75% of Life Amount</v>
      </c>
      <c r="E19" s="469" t="str">
        <v>Y 75% up to $250,000</v>
      </c>
      <c r="F19" s="469" t="str">
        <v>See Proposal</v>
      </c>
      <c r="G19" s="469" t="str">
        <v>Y 75% up to $150,000</v>
      </c>
      <c r="H19" s="478" t="str">
        <v xml:space="preserve">Y  </v>
      </c>
      <c r="I19" s="633" t="e">
        <v>#REF!</v>
      </c>
      <c r="J19" s="619"/>
    </row>
    <row r="20" spans="1:10" ht="28.95" customHeight="1" thickBot="1" x14ac:dyDescent="0.55000000000000004">
      <c r="A20" s="691"/>
      <c r="B20" s="993" t="str">
        <f>'Data Generator'!A58</f>
        <v>Benefit Reduction%</v>
      </c>
      <c r="C20" s="994"/>
      <c r="D20" s="473" t="str" cm="1">
        <f t="array" ref="D20:I20">_xlfn._xlws.FILTER('Data Generator'!B58:G58,'Data Generator'!$B$4:$G$4,"")</f>
        <v>Y</v>
      </c>
      <c r="E20" s="473" t="str">
        <v>Y</v>
      </c>
      <c r="F20" s="473" t="str">
        <v>Y</v>
      </c>
      <c r="G20" s="473" t="str">
        <v xml:space="preserve">Y  </v>
      </c>
      <c r="H20" s="536" t="str">
        <v>Y</v>
      </c>
      <c r="I20" s="636" t="e">
        <v>#REF!</v>
      </c>
      <c r="J20" s="619"/>
    </row>
    <row r="21" spans="1:10" ht="15" customHeight="1" thickBot="1" x14ac:dyDescent="0.55000000000000004">
      <c r="A21" s="691"/>
      <c r="B21" s="991" t="s">
        <v>113</v>
      </c>
      <c r="C21" s="992"/>
      <c r="D21" s="478" cm="1">
        <f t="array" ref="D21:I21">_xlfn._xlws.FILTER('Data Generator'!B59:G59,'Data Generator'!$B$4:$G$4,"")</f>
        <v>0</v>
      </c>
      <c r="E21" s="478">
        <v>0.35</v>
      </c>
      <c r="F21" s="478">
        <v>0.35</v>
      </c>
      <c r="G21" s="478">
        <v>0.35</v>
      </c>
      <c r="H21" s="478">
        <v>0</v>
      </c>
      <c r="I21" s="634" t="e">
        <v>#REF!</v>
      </c>
      <c r="J21" s="619"/>
    </row>
    <row r="22" spans="1:10" ht="15" customHeight="1" thickBot="1" x14ac:dyDescent="0.55000000000000004">
      <c r="A22" s="691"/>
      <c r="B22" s="993" t="str">
        <f>'Data Generator'!A60</f>
        <v>Age 70</v>
      </c>
      <c r="C22" s="994"/>
      <c r="D22" s="470" cm="1">
        <f t="array" ref="D22:I22">_xlfn._xlws.FILTER('Data Generator'!B60:G60,'Data Generator'!$B$4:$G$4,"")</f>
        <v>0.35</v>
      </c>
      <c r="E22" s="470">
        <v>0.5</v>
      </c>
      <c r="F22" s="470">
        <v>0.6</v>
      </c>
      <c r="G22" s="470">
        <v>0.5</v>
      </c>
      <c r="H22" s="470">
        <v>0</v>
      </c>
      <c r="I22" s="636" t="e">
        <v>#REF!</v>
      </c>
      <c r="J22" s="619"/>
    </row>
    <row r="23" spans="1:10" ht="15" customHeight="1" thickBot="1" x14ac:dyDescent="0.55000000000000004">
      <c r="A23" s="691"/>
      <c r="B23" s="991" t="str">
        <f>'Data Generator'!A61</f>
        <v>Age 75</v>
      </c>
      <c r="C23" s="992"/>
      <c r="D23" s="478" cm="1">
        <f t="array" ref="D23:I23">_xlfn._xlws.FILTER('Data Generator'!B61:G61,'Data Generator'!$B$4:$G$4,"")</f>
        <v>0.57750000000000001</v>
      </c>
      <c r="E23" s="478">
        <v>0.5</v>
      </c>
      <c r="F23" s="535">
        <v>0.75</v>
      </c>
      <c r="G23" s="535">
        <v>0.75</v>
      </c>
      <c r="H23" s="478">
        <v>0.7</v>
      </c>
      <c r="I23" s="634" t="e">
        <v>#REF!</v>
      </c>
      <c r="J23" s="619"/>
    </row>
    <row r="24" spans="1:10" ht="15" customHeight="1" thickBot="1" x14ac:dyDescent="0.55000000000000004">
      <c r="A24" s="691"/>
      <c r="B24" s="993" t="str">
        <f>'Data Generator'!A62</f>
        <v>Age 80</v>
      </c>
      <c r="C24" s="994"/>
      <c r="D24" s="470" cm="1">
        <f t="array" ref="D24:I24">_xlfn._xlws.FILTER('Data Generator'!B62:G62,'Data Generator'!$B$4:$G$4,"")</f>
        <v>0.73</v>
      </c>
      <c r="E24" s="470">
        <v>0.5</v>
      </c>
      <c r="F24" s="470">
        <v>0.85</v>
      </c>
      <c r="G24" s="470">
        <v>0.75</v>
      </c>
      <c r="H24" s="470">
        <v>0.8</v>
      </c>
      <c r="I24" s="626" t="e">
        <v>#REF!</v>
      </c>
      <c r="J24" s="619"/>
    </row>
    <row r="25" spans="1:10" ht="15" customHeight="1" thickBot="1" x14ac:dyDescent="0.55000000000000004">
      <c r="A25" s="691"/>
      <c r="B25" s="999" t="str">
        <f>'Data Generator'!A63</f>
        <v>Age 85</v>
      </c>
      <c r="C25" s="1000"/>
      <c r="D25" s="527" cm="1">
        <f t="array" ref="D25:I25">_xlfn._xlws.FILTER('Data Generator'!B63:G63,'Data Generator'!$B$4:$G$4,"")</f>
        <v>0.82</v>
      </c>
      <c r="E25" s="527">
        <v>0.5</v>
      </c>
      <c r="F25" s="527">
        <v>0.85</v>
      </c>
      <c r="G25" s="527">
        <v>0.75</v>
      </c>
      <c r="H25" s="527">
        <v>0.85</v>
      </c>
      <c r="I25" s="639" t="e">
        <v>#REF!</v>
      </c>
      <c r="J25" s="619"/>
    </row>
    <row r="26" spans="1:10" ht="16" thickBot="1" x14ac:dyDescent="0.6">
      <c r="A26" s="691"/>
      <c r="B26" s="700"/>
      <c r="C26" s="700"/>
      <c r="D26" s="969" t="s">
        <v>182</v>
      </c>
      <c r="E26" s="969"/>
      <c r="F26" s="969"/>
      <c r="G26" s="969"/>
      <c r="H26" s="969"/>
      <c r="I26" s="969"/>
      <c r="J26" s="970"/>
    </row>
    <row r="27" spans="1:10" ht="14.7" thickBot="1" x14ac:dyDescent="0.55000000000000004">
      <c r="A27" s="691"/>
      <c r="B27" s="512"/>
      <c r="C27" s="513"/>
      <c r="D27" s="520" t="str">
        <f>D16</f>
        <v>Current</v>
      </c>
      <c r="E27" s="520" t="str">
        <f t="shared" ref="E27:I27" si="3">E16</f>
        <v>Principal</v>
      </c>
      <c r="F27" s="520" t="str">
        <f t="shared" si="3"/>
        <v>Guardian</v>
      </c>
      <c r="G27" s="520" t="str">
        <f t="shared" si="3"/>
        <v>Companion</v>
      </c>
      <c r="H27" s="520" t="str">
        <f t="shared" si="3"/>
        <v>OneAmerica</v>
      </c>
      <c r="I27" s="520" t="str">
        <f t="shared" si="3"/>
        <v>Pacific Life</v>
      </c>
      <c r="J27" s="619"/>
    </row>
    <row r="28" spans="1:10" ht="15" customHeight="1" thickBot="1" x14ac:dyDescent="0.55000000000000004">
      <c r="A28" s="691"/>
      <c r="B28" s="995" t="str">
        <f>'Data Generator'!A65</f>
        <v>Min Participation</v>
      </c>
      <c r="C28" s="996"/>
      <c r="D28" s="527" t="str" cm="1">
        <f t="array" ref="D28:I28">_xlfn._xlws.FILTER('Data Generator'!B65:G65,'Data Generator'!$B$4:$G$4,"")</f>
        <v>See Proposal</v>
      </c>
      <c r="E28" s="527">
        <v>0.5</v>
      </c>
      <c r="F28" s="527" t="str">
        <v>75% participation (Contributory)</v>
      </c>
      <c r="G28" s="527">
        <v>0.75</v>
      </c>
      <c r="H28" s="491">
        <v>1</v>
      </c>
      <c r="I28" s="639" t="e">
        <v>#REF!</v>
      </c>
      <c r="J28" s="619"/>
    </row>
    <row r="29" spans="1:10" ht="14.7" thickBot="1" x14ac:dyDescent="0.55000000000000004">
      <c r="A29" s="699"/>
      <c r="B29" s="692"/>
      <c r="C29" s="692"/>
      <c r="D29" s="692"/>
      <c r="E29" s="692"/>
      <c r="F29" s="692"/>
      <c r="G29" s="692"/>
      <c r="H29" s="692"/>
      <c r="I29" s="692"/>
      <c r="J29" s="701"/>
    </row>
    <row r="44" hidden="1" x14ac:dyDescent="0.5"/>
  </sheetData>
  <mergeCells count="25">
    <mergeCell ref="B1:I1"/>
    <mergeCell ref="B22:C22"/>
    <mergeCell ref="B13:C13"/>
    <mergeCell ref="B17:C17"/>
    <mergeCell ref="B18:C18"/>
    <mergeCell ref="B19:C19"/>
    <mergeCell ref="D7:J7"/>
    <mergeCell ref="D5:J5"/>
    <mergeCell ref="D15:J15"/>
    <mergeCell ref="B2:C7"/>
    <mergeCell ref="E2:I2"/>
    <mergeCell ref="E3:I3"/>
    <mergeCell ref="E4:I4"/>
    <mergeCell ref="D26:J26"/>
    <mergeCell ref="B28:C28"/>
    <mergeCell ref="B9:C9"/>
    <mergeCell ref="B10:C10"/>
    <mergeCell ref="B11:C11"/>
    <mergeCell ref="B14:C14"/>
    <mergeCell ref="B23:C23"/>
    <mergeCell ref="B24:C24"/>
    <mergeCell ref="B25:C25"/>
    <mergeCell ref="B20:C20"/>
    <mergeCell ref="B21:C21"/>
    <mergeCell ref="B12:C12"/>
  </mergeCells>
  <printOptions horizontalCentered="1" verticalCentered="1"/>
  <pageMargins left="0" right="0" top="0" bottom="0" header="0" footer="0"/>
  <pageSetup scale="9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Request Form</vt:lpstr>
      <vt:lpstr>Census</vt:lpstr>
      <vt:lpstr>Data Generator</vt:lpstr>
      <vt:lpstr>Analysis Tool</vt:lpstr>
      <vt:lpstr>Cover Page</vt:lpstr>
      <vt:lpstr>Analysis</vt:lpstr>
      <vt:lpstr>Dental</vt:lpstr>
      <vt:lpstr>Vision</vt:lpstr>
      <vt:lpstr>Group Term Life</vt:lpstr>
      <vt:lpstr>Vol Life</vt:lpstr>
      <vt:lpstr>STD</vt:lpstr>
      <vt:lpstr>LTD</vt:lpstr>
      <vt:lpstr>Accident</vt:lpstr>
      <vt:lpstr>Critical Illness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charris</dc:creator>
  <cp:lastModifiedBy>John Hurry</cp:lastModifiedBy>
  <cp:lastPrinted>2024-07-25T17:08:25Z</cp:lastPrinted>
  <dcterms:created xsi:type="dcterms:W3CDTF">2022-08-10T19:45:16Z</dcterms:created>
  <dcterms:modified xsi:type="dcterms:W3CDTF">2024-11-01T17:48:44Z</dcterms:modified>
</cp:coreProperties>
</file>